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https://cemigbr.sharepoint.com/sites/Comercializacao/Intranet Antiga/Simuladores/"/>
    </mc:Choice>
  </mc:AlternateContent>
  <xr:revisionPtr revIDLastSave="82" documentId="13_ncr:1_{66DFED41-50E6-423F-BB77-3561C7277729}" xr6:coauthVersionLast="47" xr6:coauthVersionMax="47" xr10:uidLastSave="{A61EB412-3AA1-4833-9392-20339D0C49E1}"/>
  <bookViews>
    <workbookView showSheetTabs="0" xWindow="20370" yWindow="-120" windowWidth="19440" windowHeight="14880" xr2:uid="{00000000-000D-0000-FFFF-FFFF00000000}"/>
  </bookViews>
  <sheets>
    <sheet name="." sheetId="13" r:id="rId1"/>
  </sheets>
  <definedNames>
    <definedName name="a_im" localSheetId="0">#REF!</definedName>
    <definedName name="a_im">#REF!</definedName>
    <definedName name="_xlnm.Print_Area" localSheetId="0">'.'!$A$1:$I$56</definedName>
    <definedName name="Área_impressão_IM" localSheetId="0">#REF!</definedName>
    <definedName name="Área_impressão_IM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3" l="1"/>
  <c r="S62" i="13"/>
  <c r="R62" i="13" s="1"/>
  <c r="P62" i="13" s="1"/>
  <c r="S35" i="13"/>
  <c r="R35" i="13"/>
  <c r="Y1" i="13"/>
  <c r="C31" i="13" s="1"/>
  <c r="S57" i="13"/>
  <c r="R57" i="13" s="1"/>
  <c r="S52" i="13"/>
  <c r="R52" i="13" s="1"/>
  <c r="S47" i="13"/>
  <c r="R47" i="13" s="1"/>
  <c r="S51" i="13"/>
  <c r="R51" i="13" s="1"/>
  <c r="R36" i="13"/>
  <c r="S44" i="13" l="1"/>
  <c r="R44" i="13" s="1"/>
  <c r="S42" i="13"/>
  <c r="R42" i="13" s="1"/>
  <c r="C30" i="13"/>
  <c r="S59" i="13" l="1"/>
  <c r="R59" i="13" s="1"/>
  <c r="R64" i="13" s="1"/>
  <c r="P64" i="13" s="1"/>
  <c r="R56" i="13"/>
  <c r="R61" i="13" s="1"/>
  <c r="P61" i="13" s="1"/>
  <c r="R55" i="13" l="1"/>
  <c r="R41" i="13"/>
  <c r="R40" i="13"/>
  <c r="D35" i="13" l="1"/>
  <c r="P55" i="13"/>
  <c r="P39" i="13"/>
  <c r="R49" i="13"/>
  <c r="P49" i="13" s="1"/>
  <c r="P38" i="13"/>
  <c r="P59" i="13"/>
  <c r="P57" i="13"/>
  <c r="P54" i="13"/>
  <c r="P52" i="13"/>
  <c r="D12" i="13" s="1"/>
  <c r="P51" i="13"/>
  <c r="D13" i="13" s="1"/>
  <c r="P47" i="13"/>
  <c r="R46" i="13"/>
  <c r="P46" i="13" s="1"/>
  <c r="P42" i="13"/>
  <c r="P40" i="13"/>
  <c r="P56" i="13"/>
  <c r="P41" i="13"/>
  <c r="P53" i="13"/>
  <c r="D36" i="13"/>
  <c r="P44" i="13" l="1"/>
  <c r="D16" i="13" s="1"/>
  <c r="D17" i="13"/>
  <c r="D14" i="13"/>
  <c r="D15" i="13"/>
  <c r="D18" i="13" l="1"/>
  <c r="D27" i="13" s="1"/>
  <c r="D25" i="13"/>
  <c r="D26" i="13"/>
  <c r="D23" i="13"/>
  <c r="D24" i="13"/>
  <c r="D28" i="13"/>
  <c r="J38" i="13" l="1"/>
  <c r="C20" i="13" s="1"/>
</calcChain>
</file>

<file path=xl/sharedStrings.xml><?xml version="1.0" encoding="utf-8"?>
<sst xmlns="http://schemas.openxmlformats.org/spreadsheetml/2006/main" count="204" uniqueCount="100">
  <si>
    <t>Industrial</t>
  </si>
  <si>
    <t>Serviços</t>
  </si>
  <si>
    <t>NOME DO CLIENTE/NÚMERO DO PN:</t>
  </si>
  <si>
    <t>ICMS Aplicável</t>
  </si>
  <si>
    <t>Verde</t>
  </si>
  <si>
    <t>Amarela</t>
  </si>
  <si>
    <t>Vermelha 1</t>
  </si>
  <si>
    <t xml:space="preserve">Demanda Contratada HP - kW </t>
  </si>
  <si>
    <t>Bandeira:</t>
  </si>
  <si>
    <t>Vermelha 2</t>
  </si>
  <si>
    <t xml:space="preserve">Demanda Contratada HFP/única - kW </t>
  </si>
  <si>
    <t>Escassez Hídrica</t>
  </si>
  <si>
    <t>ND</t>
  </si>
  <si>
    <t>Consumo médio mensal HP - kWh</t>
  </si>
  <si>
    <t>Consumo médio mensal HFP - kWh</t>
  </si>
  <si>
    <t>Tensão de Fornecimento</t>
  </si>
  <si>
    <t>RESULTADOS</t>
  </si>
  <si>
    <t>Rural - B2</t>
  </si>
  <si>
    <t>Demais Classes - B3</t>
  </si>
  <si>
    <t>Tarifa A4 Convencional *</t>
  </si>
  <si>
    <t>Tarifa A4 Verde</t>
  </si>
  <si>
    <t>Tarifa A4 Azul</t>
  </si>
  <si>
    <t>Tarifa AS Convencional *</t>
  </si>
  <si>
    <t>Tarifa AS Verde</t>
  </si>
  <si>
    <t>Tarifa AS Azul</t>
  </si>
  <si>
    <t>Diferenças</t>
  </si>
  <si>
    <t>Tarifa A4 azul para convencional</t>
  </si>
  <si>
    <t>Tarifa A4 azul para verde</t>
  </si>
  <si>
    <t>Tarifa A4 verde para convencional</t>
  </si>
  <si>
    <t>Tarifa AS azul para AS convencional</t>
  </si>
  <si>
    <t>Tarifa AS azul para AS verde</t>
  </si>
  <si>
    <t>Tarifa AS verde para AS convencional</t>
  </si>
  <si>
    <t>Fonte:I:\SA\PC\PUBLICO\02 Estudos Tarifas\Planilhas_Portal\Arruma PC_AT para PlanVDBE.xlsx</t>
  </si>
  <si>
    <t>Nos resultados, não foi considerado qualquer desconto aplicável.</t>
  </si>
  <si>
    <t>A2</t>
  </si>
  <si>
    <t>Fator de Carga médio:</t>
  </si>
  <si>
    <t>multiplicador industrial</t>
  </si>
  <si>
    <t>multiplicador comercial</t>
  </si>
  <si>
    <t>DEMANDAS</t>
  </si>
  <si>
    <t>Demandas (FIO)</t>
  </si>
  <si>
    <t>Horário de Ponta</t>
  </si>
  <si>
    <t>PLANILHA PARA ATUALIZAÇÃO DOS VALORES</t>
  </si>
  <si>
    <t xml:space="preserve">  PONTA</t>
  </si>
  <si>
    <t>PONTA</t>
  </si>
  <si>
    <t>Horário Fora de Ponta</t>
  </si>
  <si>
    <t>DA TARIFA PARA A SIMULAÇÃO</t>
  </si>
  <si>
    <t xml:space="preserve">  FORA PONTA</t>
  </si>
  <si>
    <t>FORA PONTA</t>
  </si>
  <si>
    <t>Valores com impostos</t>
  </si>
  <si>
    <t>Demanda: Preencher aqui</t>
  </si>
  <si>
    <t>CONSUMOS</t>
  </si>
  <si>
    <t>TE A2</t>
  </si>
  <si>
    <t>encargo</t>
  </si>
  <si>
    <t>Não foram consideradas as seguintes possíveis cobranças na fatura:</t>
  </si>
  <si>
    <t>A4 CONVENCIONAL</t>
  </si>
  <si>
    <t>Demanda - R$/kW</t>
  </si>
  <si>
    <t>* Única</t>
  </si>
  <si>
    <r>
      <t>=&gt;</t>
    </r>
    <r>
      <rPr>
        <sz val="11"/>
        <rFont val="Arial"/>
        <family val="2"/>
      </rPr>
      <t xml:space="preserve"> Demanda de Ultrapassagem;</t>
    </r>
  </si>
  <si>
    <t>Consumo - R$/KWh</t>
  </si>
  <si>
    <t>* Único</t>
  </si>
  <si>
    <r>
      <rPr>
        <b/>
        <sz val="11"/>
        <rFont val="Arial"/>
        <family val="2"/>
      </rPr>
      <t>=&gt;</t>
    </r>
    <r>
      <rPr>
        <sz val="11"/>
        <rFont val="Arial"/>
        <family val="2"/>
      </rPr>
      <t xml:space="preserve"> Energia Reativa;</t>
    </r>
  </si>
  <si>
    <t>A4 AZUL</t>
  </si>
  <si>
    <t>* Ponta</t>
  </si>
  <si>
    <t>A3</t>
  </si>
  <si>
    <r>
      <rPr>
        <b/>
        <sz val="11"/>
        <rFont val="Arial"/>
        <family val="2"/>
      </rPr>
      <t>=&gt;</t>
    </r>
    <r>
      <rPr>
        <sz val="11"/>
        <rFont val="Arial"/>
        <family val="2"/>
      </rPr>
      <t xml:space="preserve"> Correção de Fator de Potência - UFER, UFDR, FER e FDR;</t>
    </r>
  </si>
  <si>
    <t>* Fora Ponta</t>
  </si>
  <si>
    <r>
      <rPr>
        <b/>
        <sz val="11"/>
        <rFont val="Arial"/>
        <family val="2"/>
      </rPr>
      <t>=&gt;</t>
    </r>
    <r>
      <rPr>
        <sz val="11"/>
        <rFont val="Arial"/>
        <family val="2"/>
      </rPr>
      <t xml:space="preserve"> Taxa de Iluminação Pública.</t>
    </r>
  </si>
  <si>
    <t xml:space="preserve">A4 VERDE </t>
  </si>
  <si>
    <t>TE A3</t>
  </si>
  <si>
    <t>A3a</t>
  </si>
  <si>
    <t>BAIXA TENSÃO - B3</t>
  </si>
  <si>
    <t>A4 - Azul</t>
  </si>
  <si>
    <t>RURAL - B2</t>
  </si>
  <si>
    <t>AS CONVENCIONAL</t>
  </si>
  <si>
    <t>AS AZUL</t>
  </si>
  <si>
    <t>TE A4/A3a</t>
  </si>
  <si>
    <t xml:space="preserve">A4 </t>
  </si>
  <si>
    <t xml:space="preserve">AS VERDE </t>
  </si>
  <si>
    <t>A4 - Verde</t>
  </si>
  <si>
    <t>AS</t>
  </si>
  <si>
    <t>TUSD VERDE</t>
  </si>
  <si>
    <t>A3a - Azul</t>
  </si>
  <si>
    <t>BT</t>
  </si>
  <si>
    <t>B3 TE</t>
  </si>
  <si>
    <t>B3 TUSD</t>
  </si>
  <si>
    <t>RURAL - B2 TE</t>
  </si>
  <si>
    <t>RURAL - B2 TUSD</t>
  </si>
  <si>
    <t>B1 TE</t>
  </si>
  <si>
    <t>B1 TUSD</t>
  </si>
  <si>
    <t xml:space="preserve"> </t>
  </si>
  <si>
    <t>A3a - Verde</t>
  </si>
  <si>
    <t>AS - Azul</t>
  </si>
  <si>
    <t>TE AS</t>
  </si>
  <si>
    <t>AS - Verde</t>
  </si>
  <si>
    <t>A4 Convencional</t>
  </si>
  <si>
    <t>DEMANDA</t>
  </si>
  <si>
    <t>NA</t>
  </si>
  <si>
    <t>CONSUMO</t>
  </si>
  <si>
    <t>AS Convencional</t>
  </si>
  <si>
    <t>RESOLUÇÃO HOMOLOGATÓRIA Nº 3.459, DE 20 DE MAIO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</si>
</sst>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(* #,##0_);_(* \(#,##0\);_(* &quot;-&quot;??_);_(@_)"/>
    <numFmt numFmtId="167" formatCode="0.0%"/>
    <numFmt numFmtId="168" formatCode="_([$€-2]* #,##0.00_);_([$€-2]* \(#,##0.00\);_([$€-2]* &quot;-&quot;??_)"/>
    <numFmt numFmtId="169" formatCode="_(* #,##0.0000_);_(* \(#,##0.0000\);_(* &quot;-&quot;??_);_(@_)"/>
    <numFmt numFmtId="170" formatCode="#,##0.000000_);\(#,##0.000000\)"/>
    <numFmt numFmtId="171" formatCode="0.000000"/>
  </numFmts>
  <fonts count="38" x14ac:knownFonts="1">
    <font>
      <sz val="12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b/>
      <sz val="16"/>
      <name val="Arial"/>
      <family val="2"/>
    </font>
    <font>
      <b/>
      <u/>
      <sz val="14"/>
      <name val="Times New Roman"/>
      <family val="1"/>
    </font>
    <font>
      <b/>
      <sz val="14"/>
      <name val="Arial"/>
      <family val="2"/>
    </font>
    <font>
      <b/>
      <sz val="22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Tahoma"/>
      <family val="2"/>
    </font>
    <font>
      <sz val="8"/>
      <name val="Helv"/>
    </font>
    <font>
      <sz val="12"/>
      <color indexed="12"/>
      <name val="Tahoma"/>
      <family val="2"/>
    </font>
    <font>
      <sz val="12"/>
      <color indexed="17"/>
      <name val="Tahoma"/>
      <family val="2"/>
    </font>
    <font>
      <sz val="12"/>
      <color indexed="58"/>
      <name val="Verdana"/>
      <family val="2"/>
    </font>
    <font>
      <b/>
      <u/>
      <sz val="12"/>
      <name val="Times New Roman"/>
      <family val="1"/>
    </font>
    <font>
      <b/>
      <sz val="10"/>
      <name val="Arial"/>
      <family val="2"/>
    </font>
    <font>
      <sz val="12"/>
      <color theme="1"/>
      <name val="Arial"/>
      <family val="2"/>
    </font>
    <font>
      <b/>
      <sz val="14"/>
      <name val="Arial Rounded MT Bold"/>
      <family val="2"/>
    </font>
    <font>
      <b/>
      <sz val="18"/>
      <name val="Arial Rounded MT Bold"/>
      <family val="2"/>
    </font>
    <font>
      <b/>
      <sz val="10"/>
      <color indexed="12"/>
      <name val="Arial"/>
      <family val="2"/>
    </font>
    <font>
      <b/>
      <i/>
      <sz val="12"/>
      <name val="Algerian"/>
      <family val="5"/>
    </font>
    <font>
      <b/>
      <sz val="10"/>
      <color indexed="8"/>
      <name val="Arial"/>
      <family val="2"/>
    </font>
    <font>
      <sz val="8"/>
      <name val="Antique Olive"/>
      <family val="2"/>
    </font>
    <font>
      <b/>
      <sz val="18"/>
      <color indexed="12"/>
      <name val="Arial Rounded MT Bold"/>
      <family val="2"/>
    </font>
    <font>
      <sz val="8"/>
      <name val="Arial"/>
      <family val="2"/>
    </font>
    <font>
      <b/>
      <sz val="14"/>
      <color theme="4" tint="-0.249977111117893"/>
      <name val="Arial Rounded MT Bold"/>
      <family val="2"/>
    </font>
    <font>
      <b/>
      <sz val="14"/>
      <color theme="6" tint="-0.249977111117893"/>
      <name val="Arial Rounded MT Bold"/>
      <family val="2"/>
    </font>
    <font>
      <b/>
      <sz val="11"/>
      <color theme="9" tint="-0.499984740745262"/>
      <name val="Arial"/>
      <family val="2"/>
    </font>
    <font>
      <b/>
      <sz val="11"/>
      <color theme="8" tint="-0.499984740745262"/>
      <name val="Arial"/>
      <family val="2"/>
    </font>
    <font>
      <b/>
      <sz val="14"/>
      <color rgb="FFFF0000"/>
      <name val="Arial Rounded MT Bold"/>
      <family val="2"/>
    </font>
    <font>
      <b/>
      <sz val="10"/>
      <color rgb="FFFF0000"/>
      <name val="Arial"/>
      <family val="2"/>
    </font>
    <font>
      <sz val="8"/>
      <color rgb="FFFF0000"/>
      <name val="Antique Olive"/>
      <family val="2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darkTrellis">
        <fgColor indexed="42"/>
        <bgColor indexed="42"/>
      </patternFill>
    </fill>
    <fill>
      <patternFill patternType="gray0625">
        <fgColor indexed="42"/>
      </patternFill>
    </fill>
    <fill>
      <patternFill patternType="gray0625">
        <fgColor indexed="42"/>
        <bgColor rgb="FFFFFF00"/>
      </patternFill>
    </fill>
    <fill>
      <patternFill patternType="gray0625">
        <fgColor indexed="42"/>
        <bgColor indexed="42"/>
      </patternFill>
    </fill>
    <fill>
      <patternFill patternType="gray125">
        <fgColor indexed="25"/>
        <bgColor indexed="45"/>
      </patternFill>
    </fill>
    <fill>
      <patternFill patternType="gray0625">
        <fgColor indexed="20"/>
        <bgColor indexed="45"/>
      </patternFill>
    </fill>
    <fill>
      <patternFill patternType="gray125">
        <fgColor indexed="25"/>
        <bgColor indexed="41"/>
      </patternFill>
    </fill>
    <fill>
      <patternFill patternType="gray0625">
        <fgColor indexed="20"/>
        <bgColor indexed="41"/>
      </patternFill>
    </fill>
    <fill>
      <patternFill patternType="gray125">
        <fgColor indexed="25"/>
        <bgColor indexed="47"/>
      </patternFill>
    </fill>
    <fill>
      <patternFill patternType="gray0625">
        <fgColor indexed="20"/>
        <bgColor indexed="47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25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9">
    <xf numFmtId="0" fontId="0" fillId="0" borderId="0"/>
    <xf numFmtId="168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39" fontId="16" fillId="0" borderId="0"/>
    <xf numFmtId="0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43" fontId="22" fillId="0" borderId="0" applyFont="0" applyFill="0" applyBorder="0" applyAlignment="0" applyProtection="0"/>
    <xf numFmtId="0" fontId="22" fillId="0" borderId="0"/>
    <xf numFmtId="0" fontId="1" fillId="0" borderId="0"/>
  </cellStyleXfs>
  <cellXfs count="291">
    <xf numFmtId="0" fontId="0" fillId="0" borderId="0" xfId="0"/>
    <xf numFmtId="0" fontId="1" fillId="0" borderId="0" xfId="4" applyAlignment="1" applyProtection="1">
      <alignment vertical="center"/>
      <protection hidden="1"/>
    </xf>
    <xf numFmtId="0" fontId="2" fillId="3" borderId="1" xfId="8" applyFont="1" applyFill="1" applyBorder="1" applyAlignment="1" applyProtection="1">
      <alignment horizontal="left" vertical="center" wrapText="1"/>
      <protection hidden="1"/>
    </xf>
    <xf numFmtId="167" fontId="2" fillId="4" borderId="2" xfId="9" applyNumberFormat="1" applyFont="1" applyFill="1" applyBorder="1" applyAlignment="1" applyProtection="1">
      <alignment horizontal="center" vertical="center"/>
      <protection hidden="1"/>
    </xf>
    <xf numFmtId="0" fontId="1" fillId="0" borderId="0" xfId="4" applyAlignment="1">
      <alignment vertical="center"/>
    </xf>
    <xf numFmtId="0" fontId="1" fillId="0" borderId="0" xfId="4" applyAlignment="1" applyProtection="1">
      <alignment vertical="center"/>
      <protection locked="0"/>
    </xf>
    <xf numFmtId="0" fontId="5" fillId="0" borderId="0" xfId="4" applyFont="1" applyAlignment="1">
      <alignment vertical="center"/>
    </xf>
    <xf numFmtId="165" fontId="22" fillId="0" borderId="0" xfId="13" applyFont="1" applyAlignment="1">
      <alignment vertical="center"/>
    </xf>
    <xf numFmtId="0" fontId="1" fillId="3" borderId="3" xfId="4" applyFill="1" applyBorder="1" applyAlignment="1" applyProtection="1">
      <alignment vertical="center"/>
      <protection hidden="1"/>
    </xf>
    <xf numFmtId="0" fontId="1" fillId="3" borderId="4" xfId="4" applyFill="1" applyBorder="1" applyAlignment="1" applyProtection="1">
      <alignment vertical="center"/>
      <protection hidden="1"/>
    </xf>
    <xf numFmtId="0" fontId="1" fillId="3" borderId="5" xfId="4" applyFill="1" applyBorder="1" applyAlignment="1" applyProtection="1">
      <alignment vertical="center"/>
      <protection hidden="1"/>
    </xf>
    <xf numFmtId="169" fontId="5" fillId="0" borderId="0" xfId="13" applyNumberFormat="1" applyFont="1" applyFill="1" applyAlignment="1">
      <alignment vertical="center"/>
    </xf>
    <xf numFmtId="0" fontId="1" fillId="3" borderId="6" xfId="4" applyFill="1" applyBorder="1" applyAlignment="1" applyProtection="1">
      <alignment vertical="center"/>
      <protection hidden="1"/>
    </xf>
    <xf numFmtId="0" fontId="1" fillId="3" borderId="0" xfId="4" applyFill="1" applyAlignment="1" applyProtection="1">
      <alignment vertical="center"/>
      <protection hidden="1"/>
    </xf>
    <xf numFmtId="0" fontId="1" fillId="3" borderId="7" xfId="4" applyFill="1" applyBorder="1" applyAlignment="1" applyProtection="1">
      <alignment vertical="center"/>
      <protection hidden="1"/>
    </xf>
    <xf numFmtId="0" fontId="10" fillId="0" borderId="6" xfId="4" applyFont="1" applyBorder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0" fillId="5" borderId="7" xfId="4" applyFont="1" applyFill="1" applyBorder="1" applyAlignment="1">
      <alignment horizontal="center" vertical="center"/>
    </xf>
    <xf numFmtId="165" fontId="3" fillId="0" borderId="0" xfId="13" applyFont="1" applyAlignment="1" applyProtection="1">
      <alignment horizontal="center" vertical="center" wrapText="1"/>
      <protection hidden="1"/>
    </xf>
    <xf numFmtId="0" fontId="14" fillId="2" borderId="8" xfId="4" applyFont="1" applyFill="1" applyBorder="1" applyAlignment="1">
      <alignment vertical="center"/>
    </xf>
    <xf numFmtId="170" fontId="15" fillId="0" borderId="8" xfId="4" applyNumberFormat="1" applyFont="1" applyBorder="1" applyAlignment="1">
      <alignment vertical="center"/>
    </xf>
    <xf numFmtId="0" fontId="6" fillId="3" borderId="9" xfId="4" applyFont="1" applyFill="1" applyBorder="1" applyAlignment="1" applyProtection="1">
      <alignment vertical="center"/>
      <protection hidden="1"/>
    </xf>
    <xf numFmtId="3" fontId="2" fillId="6" borderId="9" xfId="4" applyNumberFormat="1" applyFont="1" applyFill="1" applyBorder="1" applyAlignment="1" applyProtection="1">
      <alignment horizontal="center" vertical="center"/>
      <protection locked="0"/>
    </xf>
    <xf numFmtId="0" fontId="5" fillId="3" borderId="0" xfId="4" applyFont="1" applyFill="1" applyAlignment="1" applyProtection="1">
      <alignment vertical="center"/>
      <protection hidden="1"/>
    </xf>
    <xf numFmtId="0" fontId="8" fillId="3" borderId="0" xfId="4" applyFont="1" applyFill="1" applyAlignment="1" applyProtection="1">
      <alignment vertical="center"/>
      <protection hidden="1"/>
    </xf>
    <xf numFmtId="0" fontId="14" fillId="2" borderId="10" xfId="4" applyFont="1" applyFill="1" applyBorder="1" applyAlignment="1">
      <alignment vertical="center"/>
    </xf>
    <xf numFmtId="170" fontId="15" fillId="0" borderId="11" xfId="4" applyNumberFormat="1" applyFont="1" applyBorder="1" applyAlignment="1">
      <alignment vertical="center"/>
    </xf>
    <xf numFmtId="0" fontId="14" fillId="7" borderId="12" xfId="4" applyFont="1" applyFill="1" applyBorder="1" applyAlignment="1">
      <alignment vertical="center"/>
    </xf>
    <xf numFmtId="170" fontId="17" fillId="0" borderId="8" xfId="4" applyNumberFormat="1" applyFont="1" applyBorder="1" applyAlignment="1">
      <alignment vertical="center"/>
    </xf>
    <xf numFmtId="0" fontId="14" fillId="7" borderId="13" xfId="4" applyFont="1" applyFill="1" applyBorder="1" applyAlignment="1">
      <alignment vertical="center"/>
    </xf>
    <xf numFmtId="170" fontId="17" fillId="0" borderId="14" xfId="4" applyNumberFormat="1" applyFont="1" applyBorder="1" applyAlignment="1">
      <alignment vertical="center"/>
    </xf>
    <xf numFmtId="165" fontId="5" fillId="7" borderId="13" xfId="13" applyFont="1" applyFill="1" applyBorder="1" applyAlignment="1">
      <alignment vertical="center"/>
    </xf>
    <xf numFmtId="39" fontId="14" fillId="7" borderId="15" xfId="7" applyFont="1" applyFill="1" applyBorder="1" applyAlignment="1">
      <alignment horizontal="left" vertical="center"/>
    </xf>
    <xf numFmtId="39" fontId="14" fillId="7" borderId="16" xfId="7" applyFont="1" applyFill="1" applyBorder="1" applyAlignment="1">
      <alignment horizontal="left" vertical="center"/>
    </xf>
    <xf numFmtId="0" fontId="2" fillId="3" borderId="1" xfId="8" applyFont="1" applyFill="1" applyBorder="1" applyAlignment="1" applyProtection="1">
      <alignment horizontal="center" vertical="center" wrapText="1"/>
      <protection hidden="1"/>
    </xf>
    <xf numFmtId="0" fontId="2" fillId="8" borderId="1" xfId="8" applyFont="1" applyFill="1" applyBorder="1" applyAlignment="1" applyProtection="1">
      <alignment horizontal="left" vertical="center" wrapText="1"/>
      <protection hidden="1"/>
    </xf>
    <xf numFmtId="10" fontId="1" fillId="3" borderId="0" xfId="9" applyNumberFormat="1" applyFont="1" applyFill="1" applyBorder="1" applyAlignment="1" applyProtection="1">
      <alignment vertical="center"/>
      <protection hidden="1"/>
    </xf>
    <xf numFmtId="39" fontId="14" fillId="7" borderId="17" xfId="7" applyFont="1" applyFill="1" applyBorder="1" applyAlignment="1">
      <alignment horizontal="left" vertical="center"/>
    </xf>
    <xf numFmtId="170" fontId="17" fillId="0" borderId="11" xfId="4" applyNumberFormat="1" applyFont="1" applyBorder="1" applyAlignment="1">
      <alignment vertical="center"/>
    </xf>
    <xf numFmtId="165" fontId="5" fillId="7" borderId="18" xfId="13" applyFont="1" applyFill="1" applyBorder="1" applyAlignment="1">
      <alignment vertical="center"/>
    </xf>
    <xf numFmtId="0" fontId="2" fillId="9" borderId="1" xfId="8" applyFont="1" applyFill="1" applyBorder="1" applyAlignment="1" applyProtection="1">
      <alignment horizontal="left" vertical="center" wrapText="1"/>
      <protection hidden="1"/>
    </xf>
    <xf numFmtId="0" fontId="14" fillId="3" borderId="19" xfId="4" applyFont="1" applyFill="1" applyBorder="1" applyAlignment="1">
      <alignment vertical="center"/>
    </xf>
    <xf numFmtId="170" fontId="18" fillId="0" borderId="8" xfId="4" applyNumberFormat="1" applyFont="1" applyBorder="1" applyAlignment="1">
      <alignment vertical="center"/>
    </xf>
    <xf numFmtId="165" fontId="5" fillId="3" borderId="8" xfId="13" applyFont="1" applyFill="1" applyBorder="1" applyAlignment="1">
      <alignment vertical="center"/>
    </xf>
    <xf numFmtId="0" fontId="2" fillId="10" borderId="1" xfId="8" applyFont="1" applyFill="1" applyBorder="1" applyAlignment="1" applyProtection="1">
      <alignment horizontal="left" vertical="center" wrapText="1"/>
      <protection hidden="1"/>
    </xf>
    <xf numFmtId="39" fontId="14" fillId="3" borderId="15" xfId="7" applyFont="1" applyFill="1" applyBorder="1" applyAlignment="1">
      <alignment horizontal="left" vertical="center"/>
    </xf>
    <xf numFmtId="170" fontId="18" fillId="0" borderId="14" xfId="4" applyNumberFormat="1" applyFont="1" applyBorder="1" applyAlignment="1">
      <alignment vertical="center"/>
    </xf>
    <xf numFmtId="165" fontId="5" fillId="3" borderId="13" xfId="13" applyFont="1" applyFill="1" applyBorder="1" applyAlignment="1">
      <alignment vertical="center"/>
    </xf>
    <xf numFmtId="0" fontId="2" fillId="11" borderId="1" xfId="8" applyFont="1" applyFill="1" applyBorder="1" applyAlignment="1" applyProtection="1">
      <alignment horizontal="left" vertical="center" wrapText="1"/>
      <protection hidden="1"/>
    </xf>
    <xf numFmtId="39" fontId="14" fillId="3" borderId="16" xfId="7" applyFont="1" applyFill="1" applyBorder="1" applyAlignment="1">
      <alignment horizontal="left" vertical="center"/>
    </xf>
    <xf numFmtId="0" fontId="2" fillId="7" borderId="1" xfId="8" applyFont="1" applyFill="1" applyBorder="1" applyAlignment="1" applyProtection="1">
      <alignment horizontal="left" vertical="center" wrapText="1"/>
      <protection hidden="1"/>
    </xf>
    <xf numFmtId="0" fontId="2" fillId="12" borderId="1" xfId="8" applyFont="1" applyFill="1" applyBorder="1" applyAlignment="1" applyProtection="1">
      <alignment horizontal="left" vertical="center" wrapText="1"/>
      <protection hidden="1"/>
    </xf>
    <xf numFmtId="39" fontId="14" fillId="3" borderId="17" xfId="7" applyFont="1" applyFill="1" applyBorder="1" applyAlignment="1">
      <alignment horizontal="left" vertical="center"/>
    </xf>
    <xf numFmtId="170" fontId="18" fillId="0" borderId="20" xfId="4" applyNumberFormat="1" applyFont="1" applyBorder="1" applyAlignment="1">
      <alignment vertical="center"/>
    </xf>
    <xf numFmtId="39" fontId="14" fillId="13" borderId="1" xfId="7" applyFont="1" applyFill="1" applyBorder="1" applyAlignment="1">
      <alignment horizontal="left" vertical="center"/>
    </xf>
    <xf numFmtId="171" fontId="19" fillId="0" borderId="1" xfId="4" applyNumberFormat="1" applyFont="1" applyBorder="1" applyAlignment="1">
      <alignment horizontal="right" vertical="center"/>
    </xf>
    <xf numFmtId="165" fontId="5" fillId="13" borderId="18" xfId="13" applyFont="1" applyFill="1" applyBorder="1" applyAlignment="1">
      <alignment vertical="center"/>
    </xf>
    <xf numFmtId="0" fontId="2" fillId="14" borderId="1" xfId="8" applyFont="1" applyFill="1" applyBorder="1" applyAlignment="1" applyProtection="1">
      <alignment horizontal="left" vertical="center" wrapText="1"/>
      <protection hidden="1"/>
    </xf>
    <xf numFmtId="39" fontId="14" fillId="8" borderId="1" xfId="7" applyFont="1" applyFill="1" applyBorder="1" applyAlignment="1">
      <alignment horizontal="left" vertical="center"/>
    </xf>
    <xf numFmtId="165" fontId="5" fillId="8" borderId="18" xfId="13" applyFont="1" applyFill="1" applyBorder="1" applyAlignment="1">
      <alignment vertical="center"/>
    </xf>
    <xf numFmtId="0" fontId="2" fillId="3" borderId="0" xfId="8" applyFont="1" applyFill="1" applyAlignment="1" applyProtection="1">
      <alignment horizontal="left" vertical="center" wrapText="1"/>
      <protection hidden="1"/>
    </xf>
    <xf numFmtId="0" fontId="14" fillId="15" borderId="8" xfId="4" applyFont="1" applyFill="1" applyBorder="1" applyAlignment="1">
      <alignment vertical="center"/>
    </xf>
    <xf numFmtId="0" fontId="14" fillId="15" borderId="10" xfId="4" applyFont="1" applyFill="1" applyBorder="1" applyAlignment="1">
      <alignment vertical="center"/>
    </xf>
    <xf numFmtId="0" fontId="2" fillId="16" borderId="1" xfId="8" applyFont="1" applyFill="1" applyBorder="1" applyAlignment="1" applyProtection="1">
      <alignment horizontal="left" vertical="center" wrapText="1"/>
      <protection hidden="1"/>
    </xf>
    <xf numFmtId="0" fontId="14" fillId="17" borderId="12" xfId="4" applyFont="1" applyFill="1" applyBorder="1" applyAlignment="1">
      <alignment vertical="center"/>
    </xf>
    <xf numFmtId="0" fontId="2" fillId="18" borderId="1" xfId="8" applyFont="1" applyFill="1" applyBorder="1" applyAlignment="1" applyProtection="1">
      <alignment horizontal="left" vertical="center" wrapText="1"/>
      <protection hidden="1"/>
    </xf>
    <xf numFmtId="0" fontId="14" fillId="17" borderId="13" xfId="4" applyFont="1" applyFill="1" applyBorder="1" applyAlignment="1">
      <alignment vertical="center"/>
    </xf>
    <xf numFmtId="165" fontId="5" fillId="17" borderId="13" xfId="13" applyFont="1" applyFill="1" applyBorder="1" applyAlignment="1">
      <alignment vertical="center"/>
    </xf>
    <xf numFmtId="39" fontId="14" fillId="17" borderId="15" xfId="7" applyFont="1" applyFill="1" applyBorder="1" applyAlignment="1">
      <alignment horizontal="left" vertical="center"/>
    </xf>
    <xf numFmtId="39" fontId="14" fillId="17" borderId="16" xfId="7" applyFont="1" applyFill="1" applyBorder="1" applyAlignment="1">
      <alignment horizontal="left" vertical="center"/>
    </xf>
    <xf numFmtId="39" fontId="14" fillId="17" borderId="17" xfId="7" applyFont="1" applyFill="1" applyBorder="1" applyAlignment="1">
      <alignment horizontal="left" vertical="center"/>
    </xf>
    <xf numFmtId="165" fontId="5" fillId="17" borderId="18" xfId="13" applyFont="1" applyFill="1" applyBorder="1" applyAlignment="1">
      <alignment vertical="center"/>
    </xf>
    <xf numFmtId="0" fontId="9" fillId="3" borderId="0" xfId="4" applyFont="1" applyFill="1" applyAlignment="1" applyProtection="1">
      <alignment vertical="center"/>
      <protection hidden="1"/>
    </xf>
    <xf numFmtId="0" fontId="14" fillId="11" borderId="19" xfId="4" applyFont="1" applyFill="1" applyBorder="1" applyAlignment="1">
      <alignment vertical="center"/>
    </xf>
    <xf numFmtId="165" fontId="5" fillId="11" borderId="8" xfId="13" applyFont="1" applyFill="1" applyBorder="1" applyAlignment="1">
      <alignment vertical="center"/>
    </xf>
    <xf numFmtId="0" fontId="2" fillId="3" borderId="0" xfId="4" applyFont="1" applyFill="1" applyAlignment="1" applyProtection="1">
      <alignment vertical="center"/>
      <protection hidden="1"/>
    </xf>
    <xf numFmtId="39" fontId="14" fillId="11" borderId="15" xfId="7" applyFont="1" applyFill="1" applyBorder="1" applyAlignment="1">
      <alignment horizontal="left" vertical="center"/>
    </xf>
    <xf numFmtId="165" fontId="5" fillId="11" borderId="13" xfId="13" applyFont="1" applyFill="1" applyBorder="1" applyAlignment="1">
      <alignment vertical="center"/>
    </xf>
    <xf numFmtId="39" fontId="14" fillId="11" borderId="16" xfId="7" applyFont="1" applyFill="1" applyBorder="1" applyAlignment="1">
      <alignment horizontal="left" vertical="center"/>
    </xf>
    <xf numFmtId="39" fontId="14" fillId="11" borderId="17" xfId="7" applyFont="1" applyFill="1" applyBorder="1" applyAlignment="1">
      <alignment horizontal="left" vertical="center"/>
    </xf>
    <xf numFmtId="0" fontId="6" fillId="3" borderId="0" xfId="4" applyFont="1" applyFill="1" applyAlignment="1" applyProtection="1">
      <alignment vertical="center"/>
      <protection hidden="1"/>
    </xf>
    <xf numFmtId="0" fontId="20" fillId="0" borderId="0" xfId="4" applyFont="1" applyAlignment="1">
      <alignment vertical="center"/>
    </xf>
    <xf numFmtId="39" fontId="14" fillId="0" borderId="0" xfId="7" applyFont="1" applyAlignment="1">
      <alignment horizontal="left" vertical="center"/>
    </xf>
    <xf numFmtId="170" fontId="15" fillId="0" borderId="0" xfId="4" applyNumberFormat="1" applyFont="1" applyAlignment="1">
      <alignment vertical="center"/>
    </xf>
    <xf numFmtId="0" fontId="3" fillId="3" borderId="0" xfId="4" applyFont="1" applyFill="1" applyAlignment="1" applyProtection="1">
      <alignment vertical="center"/>
      <protection hidden="1"/>
    </xf>
    <xf numFmtId="0" fontId="3" fillId="3" borderId="0" xfId="4" quotePrefix="1" applyFont="1" applyFill="1" applyAlignment="1" applyProtection="1">
      <alignment vertical="center"/>
      <protection hidden="1"/>
    </xf>
    <xf numFmtId="0" fontId="5" fillId="3" borderId="0" xfId="4" quotePrefix="1" applyFont="1" applyFill="1" applyAlignment="1" applyProtection="1">
      <alignment vertical="center"/>
      <protection hidden="1"/>
    </xf>
    <xf numFmtId="0" fontId="1" fillId="3" borderId="21" xfId="4" applyFill="1" applyBorder="1" applyAlignment="1" applyProtection="1">
      <alignment vertical="center"/>
      <protection hidden="1"/>
    </xf>
    <xf numFmtId="0" fontId="1" fillId="3" borderId="22" xfId="4" quotePrefix="1" applyFill="1" applyBorder="1" applyAlignment="1" applyProtection="1">
      <alignment vertical="center"/>
      <protection hidden="1"/>
    </xf>
    <xf numFmtId="0" fontId="1" fillId="3" borderId="22" xfId="4" applyFill="1" applyBorder="1" applyAlignment="1" applyProtection="1">
      <alignment vertical="center"/>
      <protection hidden="1"/>
    </xf>
    <xf numFmtId="0" fontId="1" fillId="3" borderId="23" xfId="4" applyFill="1" applyBorder="1" applyAlignment="1" applyProtection="1">
      <alignment vertical="center"/>
      <protection hidden="1"/>
    </xf>
    <xf numFmtId="44" fontId="1" fillId="0" borderId="0" xfId="2" applyFont="1" applyAlignment="1" applyProtection="1">
      <alignment vertical="center"/>
      <protection hidden="1"/>
    </xf>
    <xf numFmtId="0" fontId="5" fillId="0" borderId="0" xfId="4" applyFont="1" applyAlignment="1">
      <alignment horizontal="center" vertical="center"/>
    </xf>
    <xf numFmtId="0" fontId="21" fillId="3" borderId="0" xfId="4" applyFont="1" applyFill="1" applyAlignment="1" applyProtection="1">
      <alignment vertical="center"/>
      <protection hidden="1"/>
    </xf>
    <xf numFmtId="165" fontId="1" fillId="9" borderId="0" xfId="13" applyFont="1" applyFill="1" applyAlignment="1">
      <alignment vertical="center"/>
    </xf>
    <xf numFmtId="165" fontId="5" fillId="9" borderId="8" xfId="13" applyFont="1" applyFill="1" applyBorder="1" applyAlignment="1">
      <alignment vertical="center"/>
    </xf>
    <xf numFmtId="165" fontId="5" fillId="14" borderId="18" xfId="13" applyFont="1" applyFill="1" applyBorder="1" applyAlignment="1">
      <alignment vertical="center"/>
    </xf>
    <xf numFmtId="44" fontId="1" fillId="9" borderId="0" xfId="2" applyFont="1" applyFill="1" applyAlignment="1" applyProtection="1">
      <alignment vertical="center"/>
      <protection hidden="1"/>
    </xf>
    <xf numFmtId="0" fontId="25" fillId="0" borderId="0" xfId="4" applyFont="1" applyAlignment="1" applyProtection="1">
      <alignment vertical="center"/>
      <protection hidden="1"/>
    </xf>
    <xf numFmtId="0" fontId="1" fillId="0" borderId="0" xfId="4" applyAlignment="1" applyProtection="1">
      <alignment horizontal="left" vertical="center"/>
      <protection hidden="1"/>
    </xf>
    <xf numFmtId="0" fontId="35" fillId="0" borderId="0" xfId="4" applyFont="1" applyAlignment="1" applyProtection="1">
      <alignment horizontal="left" vertical="center"/>
      <protection hidden="1"/>
    </xf>
    <xf numFmtId="0" fontId="36" fillId="0" borderId="0" xfId="4" applyFont="1" applyAlignment="1" applyProtection="1">
      <alignment vertical="center"/>
      <protection hidden="1"/>
    </xf>
    <xf numFmtId="0" fontId="37" fillId="21" borderId="28" xfId="4" applyFont="1" applyFill="1" applyBorder="1" applyAlignment="1" applyProtection="1">
      <alignment horizontal="left" vertical="center"/>
      <protection hidden="1"/>
    </xf>
    <xf numFmtId="39" fontId="36" fillId="9" borderId="28" xfId="4" applyNumberFormat="1" applyFont="1" applyFill="1" applyBorder="1" applyAlignment="1">
      <alignment vertical="center"/>
    </xf>
    <xf numFmtId="165" fontId="22" fillId="0" borderId="0" xfId="13" applyFont="1" applyFill="1" applyAlignment="1">
      <alignment vertical="center"/>
    </xf>
    <xf numFmtId="165" fontId="1" fillId="0" borderId="0" xfId="13" applyFont="1" applyFill="1" applyAlignment="1">
      <alignment vertical="center"/>
    </xf>
    <xf numFmtId="0" fontId="3" fillId="9" borderId="0" xfId="14" applyFont="1" applyFill="1" applyAlignment="1" applyProtection="1">
      <alignment vertical="center"/>
      <protection hidden="1"/>
    </xf>
    <xf numFmtId="0" fontId="1" fillId="9" borderId="0" xfId="6" applyFill="1"/>
    <xf numFmtId="0" fontId="1" fillId="9" borderId="0" xfId="6" applyFill="1" applyProtection="1">
      <protection hidden="1"/>
    </xf>
    <xf numFmtId="0" fontId="0" fillId="9" borderId="0" xfId="0" applyFill="1"/>
    <xf numFmtId="0" fontId="1" fillId="0" borderId="0" xfId="6"/>
    <xf numFmtId="0" fontId="1" fillId="0" borderId="0" xfId="6" applyProtection="1">
      <protection hidden="1"/>
    </xf>
    <xf numFmtId="0" fontId="23" fillId="0" borderId="0" xfId="14" applyFont="1" applyProtection="1">
      <protection hidden="1"/>
    </xf>
    <xf numFmtId="0" fontId="24" fillId="0" borderId="0" xfId="14" applyFont="1" applyAlignment="1" applyProtection="1">
      <alignment horizontal="centerContinuous"/>
      <protection hidden="1"/>
    </xf>
    <xf numFmtId="0" fontId="25" fillId="0" borderId="0" xfId="14" applyFont="1" applyProtection="1">
      <protection hidden="1"/>
    </xf>
    <xf numFmtId="0" fontId="26" fillId="20" borderId="0" xfId="14" applyFont="1" applyFill="1" applyAlignment="1" applyProtection="1">
      <alignment horizontal="left" vertical="center"/>
      <protection hidden="1"/>
    </xf>
    <xf numFmtId="0" fontId="27" fillId="20" borderId="0" xfId="14" applyFont="1" applyFill="1" applyAlignment="1" applyProtection="1">
      <alignment vertical="center"/>
      <protection hidden="1"/>
    </xf>
    <xf numFmtId="0" fontId="1" fillId="0" borderId="0" xfId="14" applyAlignment="1" applyProtection="1">
      <alignment vertical="center"/>
      <protection hidden="1"/>
    </xf>
    <xf numFmtId="0" fontId="25" fillId="20" borderId="0" xfId="14" applyFont="1" applyFill="1" applyAlignment="1" applyProtection="1">
      <alignment vertical="center"/>
      <protection hidden="1"/>
    </xf>
    <xf numFmtId="0" fontId="28" fillId="21" borderId="28" xfId="15" applyFont="1" applyFill="1" applyBorder="1" applyAlignment="1" applyProtection="1">
      <alignment horizontal="left" vertical="center"/>
      <protection hidden="1"/>
    </xf>
    <xf numFmtId="39" fontId="27" fillId="21" borderId="28" xfId="15" applyNumberFormat="1" applyFont="1" applyFill="1" applyBorder="1" applyAlignment="1">
      <alignment vertical="center"/>
    </xf>
    <xf numFmtId="0" fontId="1" fillId="0" borderId="0" xfId="15" applyAlignment="1" applyProtection="1">
      <alignment vertical="center"/>
      <protection hidden="1"/>
    </xf>
    <xf numFmtId="39" fontId="27" fillId="22" borderId="28" xfId="15" applyNumberFormat="1" applyFont="1" applyFill="1" applyBorder="1" applyAlignment="1">
      <alignment vertical="center"/>
    </xf>
    <xf numFmtId="0" fontId="26" fillId="23" borderId="0" xfId="15" applyFont="1" applyFill="1" applyAlignment="1" applyProtection="1">
      <alignment horizontal="left" vertical="center"/>
      <protection hidden="1"/>
    </xf>
    <xf numFmtId="0" fontId="27" fillId="23" borderId="0" xfId="15" applyFont="1" applyFill="1" applyAlignment="1">
      <alignment vertical="center"/>
    </xf>
    <xf numFmtId="43" fontId="21" fillId="9" borderId="0" xfId="16" applyFont="1" applyFill="1" applyAlignment="1" applyProtection="1">
      <alignment vertical="center"/>
      <protection hidden="1"/>
    </xf>
    <xf numFmtId="43" fontId="21" fillId="0" borderId="0" xfId="16" applyFont="1" applyFill="1" applyAlignment="1" applyProtection="1">
      <alignment vertical="center"/>
      <protection hidden="1"/>
    </xf>
    <xf numFmtId="0" fontId="23" fillId="0" borderId="0" xfId="15" applyFont="1" applyAlignment="1" applyProtection="1">
      <alignment horizontal="left" vertical="center"/>
      <protection hidden="1"/>
    </xf>
    <xf numFmtId="0" fontId="29" fillId="0" borderId="0" xfId="15" applyFont="1" applyAlignment="1" applyProtection="1">
      <alignment horizontal="centerContinuous" vertical="center"/>
      <protection hidden="1"/>
    </xf>
    <xf numFmtId="0" fontId="26" fillId="24" borderId="0" xfId="15" applyFont="1" applyFill="1" applyAlignment="1" applyProtection="1">
      <alignment horizontal="left" vertical="center"/>
      <protection hidden="1"/>
    </xf>
    <xf numFmtId="0" fontId="25" fillId="24" borderId="0" xfId="15" applyFont="1" applyFill="1" applyAlignment="1" applyProtection="1">
      <alignment vertical="center"/>
      <protection hidden="1"/>
    </xf>
    <xf numFmtId="0" fontId="24" fillId="0" borderId="0" xfId="15" applyFont="1" applyAlignment="1" applyProtection="1">
      <alignment horizontal="centerContinuous" vertical="center"/>
      <protection hidden="1"/>
    </xf>
    <xf numFmtId="39" fontId="27" fillId="9" borderId="28" xfId="15" applyNumberFormat="1" applyFont="1" applyFill="1" applyBorder="1" applyAlignment="1">
      <alignment vertical="center"/>
    </xf>
    <xf numFmtId="0" fontId="27" fillId="24" borderId="0" xfId="15" applyFont="1" applyFill="1" applyAlignment="1" applyProtection="1">
      <alignment vertical="center"/>
      <protection hidden="1"/>
    </xf>
    <xf numFmtId="0" fontId="28" fillId="0" borderId="28" xfId="15" applyFont="1" applyBorder="1" applyAlignment="1" applyProtection="1">
      <alignment horizontal="left" vertical="center"/>
      <protection hidden="1"/>
    </xf>
    <xf numFmtId="39" fontId="27" fillId="0" borderId="28" xfId="15" applyNumberFormat="1" applyFont="1" applyBorder="1" applyAlignment="1">
      <alignment vertical="center"/>
    </xf>
    <xf numFmtId="0" fontId="26" fillId="25" borderId="0" xfId="15" applyFont="1" applyFill="1" applyAlignment="1" applyProtection="1">
      <alignment horizontal="left" vertical="center"/>
      <protection hidden="1"/>
    </xf>
    <xf numFmtId="0" fontId="25" fillId="25" borderId="0" xfId="15" applyFont="1" applyFill="1" applyAlignment="1" applyProtection="1">
      <alignment vertical="center"/>
      <protection hidden="1"/>
    </xf>
    <xf numFmtId="0" fontId="27" fillId="25" borderId="0" xfId="15" applyFont="1" applyFill="1" applyAlignment="1">
      <alignment vertical="center"/>
    </xf>
    <xf numFmtId="0" fontId="26" fillId="26" borderId="0" xfId="15" applyFont="1" applyFill="1" applyAlignment="1" applyProtection="1">
      <alignment horizontal="left" vertical="center"/>
      <protection hidden="1"/>
    </xf>
    <xf numFmtId="0" fontId="25" fillId="26" borderId="0" xfId="15" applyFont="1" applyFill="1" applyAlignment="1" applyProtection="1">
      <alignment vertical="center"/>
      <protection hidden="1"/>
    </xf>
    <xf numFmtId="0" fontId="26" fillId="27" borderId="0" xfId="15" applyFont="1" applyFill="1" applyAlignment="1" applyProtection="1">
      <alignment horizontal="left" vertical="center"/>
      <protection hidden="1"/>
    </xf>
    <xf numFmtId="0" fontId="25" fillId="27" borderId="0" xfId="15" applyFont="1" applyFill="1" applyAlignment="1" applyProtection="1">
      <alignment vertical="center"/>
      <protection hidden="1"/>
    </xf>
    <xf numFmtId="0" fontId="26" fillId="28" borderId="0" xfId="15" applyFont="1" applyFill="1" applyAlignment="1" applyProtection="1">
      <alignment horizontal="left" vertical="center"/>
      <protection hidden="1"/>
    </xf>
    <xf numFmtId="0" fontId="27" fillId="28" borderId="0" xfId="15" applyFont="1" applyFill="1" applyAlignment="1" applyProtection="1">
      <alignment vertical="center"/>
      <protection hidden="1"/>
    </xf>
    <xf numFmtId="39" fontId="21" fillId="9" borderId="28" xfId="15" applyNumberFormat="1" applyFont="1" applyFill="1" applyBorder="1" applyAlignment="1" applyProtection="1">
      <alignment vertical="center"/>
      <protection hidden="1"/>
    </xf>
    <xf numFmtId="39" fontId="21" fillId="0" borderId="28" xfId="15" applyNumberFormat="1" applyFont="1" applyBorder="1" applyAlignment="1" applyProtection="1">
      <alignment vertical="center"/>
      <protection hidden="1"/>
    </xf>
    <xf numFmtId="0" fontId="26" fillId="29" borderId="0" xfId="15" applyFont="1" applyFill="1" applyAlignment="1" applyProtection="1">
      <alignment horizontal="left" vertical="center"/>
      <protection hidden="1"/>
    </xf>
    <xf numFmtId="0" fontId="27" fillId="29" borderId="0" xfId="15" applyFont="1" applyFill="1" applyAlignment="1">
      <alignment vertical="center"/>
    </xf>
    <xf numFmtId="0" fontId="25" fillId="28" borderId="0" xfId="15" applyFont="1" applyFill="1" applyAlignment="1" applyProtection="1">
      <alignment vertical="center"/>
      <protection hidden="1"/>
    </xf>
    <xf numFmtId="0" fontId="25" fillId="29" borderId="0" xfId="15" applyFont="1" applyFill="1" applyAlignment="1" applyProtection="1">
      <alignment vertical="center"/>
      <protection hidden="1"/>
    </xf>
    <xf numFmtId="0" fontId="27" fillId="29" borderId="0" xfId="15" applyFont="1" applyFill="1" applyAlignment="1" applyProtection="1">
      <alignment vertical="center"/>
      <protection hidden="1"/>
    </xf>
    <xf numFmtId="0" fontId="26" fillId="30" borderId="0" xfId="15" applyFont="1" applyFill="1" applyAlignment="1" applyProtection="1">
      <alignment horizontal="left" vertical="center"/>
      <protection hidden="1"/>
    </xf>
    <xf numFmtId="0" fontId="3" fillId="30" borderId="0" xfId="15" applyFont="1" applyFill="1" applyAlignment="1" applyProtection="1">
      <alignment vertical="center"/>
      <protection hidden="1"/>
    </xf>
    <xf numFmtId="39" fontId="3" fillId="0" borderId="28" xfId="15" applyNumberFormat="1" applyFont="1" applyBorder="1" applyAlignment="1">
      <alignment vertical="center"/>
    </xf>
    <xf numFmtId="0" fontId="3" fillId="30" borderId="0" xfId="15" applyFont="1" applyFill="1" applyAlignment="1">
      <alignment vertical="center"/>
    </xf>
    <xf numFmtId="39" fontId="21" fillId="0" borderId="28" xfId="15" applyNumberFormat="1" applyFont="1" applyBorder="1" applyAlignment="1">
      <alignment vertical="center"/>
    </xf>
    <xf numFmtId="0" fontId="30" fillId="31" borderId="0" xfId="15" applyFont="1" applyFill="1" applyAlignment="1" applyProtection="1">
      <alignment horizontal="left" vertical="center"/>
      <protection hidden="1"/>
    </xf>
    <xf numFmtId="43" fontId="21" fillId="31" borderId="0" xfId="15" applyNumberFormat="1" applyFont="1" applyFill="1" applyAlignment="1" applyProtection="1">
      <alignment vertical="center"/>
      <protection hidden="1"/>
    </xf>
    <xf numFmtId="0" fontId="31" fillId="0" borderId="0" xfId="15" applyFont="1" applyAlignment="1" applyProtection="1">
      <alignment horizontal="left" vertical="center"/>
      <protection hidden="1"/>
    </xf>
    <xf numFmtId="0" fontId="26" fillId="32" borderId="0" xfId="15" applyFont="1" applyFill="1" applyAlignment="1" applyProtection="1">
      <alignment horizontal="left" vertical="center"/>
      <protection hidden="1"/>
    </xf>
    <xf numFmtId="0" fontId="27" fillId="32" borderId="0" xfId="15" applyFont="1" applyFill="1" applyAlignment="1" applyProtection="1">
      <alignment vertical="center"/>
      <protection hidden="1"/>
    </xf>
    <xf numFmtId="0" fontId="30" fillId="0" borderId="0" xfId="15" applyFont="1" applyAlignment="1" applyProtection="1">
      <alignment horizontal="left" vertical="center"/>
      <protection hidden="1"/>
    </xf>
    <xf numFmtId="0" fontId="5" fillId="0" borderId="0" xfId="17" applyFont="1" applyAlignment="1">
      <alignment horizontal="center" vertical="center" wrapText="1"/>
    </xf>
    <xf numFmtId="43" fontId="5" fillId="0" borderId="0" xfId="16" applyFont="1" applyBorder="1" applyAlignment="1">
      <alignment horizontal="center" vertical="center" wrapText="1"/>
    </xf>
    <xf numFmtId="0" fontId="32" fillId="0" borderId="0" xfId="15" applyFont="1" applyAlignment="1" applyProtection="1">
      <alignment horizontal="left" vertical="center"/>
      <protection hidden="1"/>
    </xf>
    <xf numFmtId="43" fontId="5" fillId="0" borderId="0" xfId="16" applyFont="1" applyBorder="1" applyAlignment="1" applyProtection="1">
      <alignment vertical="center"/>
      <protection hidden="1"/>
    </xf>
    <xf numFmtId="0" fontId="5" fillId="0" borderId="0" xfId="15" applyFont="1" applyAlignment="1" applyProtection="1">
      <alignment vertical="center"/>
      <protection hidden="1"/>
    </xf>
    <xf numFmtId="0" fontId="22" fillId="0" borderId="0" xfId="17" applyAlignment="1">
      <alignment horizontal="left" vertical="center"/>
    </xf>
    <xf numFmtId="0" fontId="22" fillId="0" borderId="0" xfId="17" applyAlignment="1">
      <alignment vertical="center"/>
    </xf>
    <xf numFmtId="0" fontId="33" fillId="0" borderId="0" xfId="18" applyFont="1" applyAlignment="1" applyProtection="1">
      <alignment vertical="center"/>
      <protection hidden="1"/>
    </xf>
    <xf numFmtId="0" fontId="1" fillId="0" borderId="0" xfId="18" applyAlignment="1" applyProtection="1">
      <alignment vertical="center"/>
      <protection hidden="1"/>
    </xf>
    <xf numFmtId="39" fontId="21" fillId="9" borderId="28" xfId="15" applyNumberFormat="1" applyFont="1" applyFill="1" applyBorder="1" applyAlignment="1">
      <alignment vertical="center"/>
    </xf>
    <xf numFmtId="0" fontId="34" fillId="0" borderId="0" xfId="18" applyFont="1" applyAlignment="1" applyProtection="1">
      <alignment vertical="center"/>
      <protection hidden="1"/>
    </xf>
    <xf numFmtId="0" fontId="0" fillId="33" borderId="0" xfId="0" applyFill="1"/>
    <xf numFmtId="0" fontId="1" fillId="0" borderId="0" xfId="6" applyAlignment="1" applyProtection="1">
      <alignment vertical="center"/>
      <protection hidden="1"/>
    </xf>
    <xf numFmtId="0" fontId="1" fillId="0" borderId="0" xfId="6" applyAlignment="1">
      <alignment vertical="center"/>
    </xf>
    <xf numFmtId="164" fontId="30" fillId="9" borderId="0" xfId="3" applyFont="1" applyFill="1" applyAlignment="1" applyProtection="1">
      <alignment vertical="center"/>
      <protection hidden="1"/>
    </xf>
    <xf numFmtId="0" fontId="21" fillId="34" borderId="0" xfId="15" applyFont="1" applyFill="1" applyAlignment="1" applyProtection="1">
      <alignment horizontal="center" vertical="center"/>
      <protection hidden="1"/>
    </xf>
    <xf numFmtId="0" fontId="13" fillId="17" borderId="3" xfId="4" applyFont="1" applyFill="1" applyBorder="1" applyAlignment="1">
      <alignment horizontal="center" vertical="center"/>
    </xf>
    <xf numFmtId="0" fontId="13" fillId="17" borderId="5" xfId="4" applyFont="1" applyFill="1" applyBorder="1" applyAlignment="1">
      <alignment horizontal="center" vertical="center"/>
    </xf>
    <xf numFmtId="0" fontId="13" fillId="17" borderId="6" xfId="4" applyFont="1" applyFill="1" applyBorder="1" applyAlignment="1">
      <alignment horizontal="center" vertical="center"/>
    </xf>
    <xf numFmtId="0" fontId="13" fillId="17" borderId="7" xfId="4" applyFont="1" applyFill="1" applyBorder="1" applyAlignment="1">
      <alignment horizontal="center" vertical="center"/>
    </xf>
    <xf numFmtId="0" fontId="13" fillId="17" borderId="21" xfId="4" applyFont="1" applyFill="1" applyBorder="1" applyAlignment="1">
      <alignment horizontal="center" vertical="center"/>
    </xf>
    <xf numFmtId="0" fontId="13" fillId="17" borderId="23" xfId="4" applyFont="1" applyFill="1" applyBorder="1" applyAlignment="1">
      <alignment horizontal="center" vertical="center"/>
    </xf>
    <xf numFmtId="39" fontId="13" fillId="17" borderId="3" xfId="7" applyFont="1" applyFill="1" applyBorder="1" applyAlignment="1">
      <alignment horizontal="center" vertical="center"/>
    </xf>
    <xf numFmtId="39" fontId="13" fillId="17" borderId="5" xfId="7" applyFont="1" applyFill="1" applyBorder="1" applyAlignment="1">
      <alignment horizontal="center" vertical="center"/>
    </xf>
    <xf numFmtId="39" fontId="13" fillId="17" borderId="6" xfId="7" applyFont="1" applyFill="1" applyBorder="1" applyAlignment="1">
      <alignment horizontal="center" vertical="center"/>
    </xf>
    <xf numFmtId="39" fontId="13" fillId="17" borderId="7" xfId="7" applyFont="1" applyFill="1" applyBorder="1" applyAlignment="1">
      <alignment horizontal="center" vertical="center"/>
    </xf>
    <xf numFmtId="39" fontId="13" fillId="17" borderId="21" xfId="7" applyFont="1" applyFill="1" applyBorder="1" applyAlignment="1">
      <alignment horizontal="center" vertical="center"/>
    </xf>
    <xf numFmtId="39" fontId="13" fillId="17" borderId="23" xfId="7" applyFont="1" applyFill="1" applyBorder="1" applyAlignment="1">
      <alignment horizontal="center" vertical="center"/>
    </xf>
    <xf numFmtId="43" fontId="1" fillId="3" borderId="22" xfId="12" applyFont="1" applyFill="1" applyBorder="1" applyAlignment="1" applyProtection="1">
      <alignment horizontal="center" vertical="center"/>
      <protection hidden="1"/>
    </xf>
    <xf numFmtId="0" fontId="10" fillId="0" borderId="3" xfId="4" applyFont="1" applyBorder="1" applyAlignment="1">
      <alignment horizontal="center" vertical="center"/>
    </xf>
    <xf numFmtId="0" fontId="10" fillId="0" borderId="4" xfId="4" applyFont="1" applyBorder="1" applyAlignment="1">
      <alignment horizontal="center" vertical="center"/>
    </xf>
    <xf numFmtId="0" fontId="10" fillId="0" borderId="5" xfId="4" applyFont="1" applyBorder="1" applyAlignment="1">
      <alignment horizontal="center" vertical="center"/>
    </xf>
    <xf numFmtId="164" fontId="11" fillId="18" borderId="26" xfId="4" applyNumberFormat="1" applyFont="1" applyFill="1" applyBorder="1" applyAlignment="1" applyProtection="1">
      <alignment horizontal="center" vertical="center"/>
      <protection hidden="1"/>
    </xf>
    <xf numFmtId="164" fontId="11" fillId="18" borderId="27" xfId="4" applyNumberFormat="1" applyFont="1" applyFill="1" applyBorder="1" applyAlignment="1" applyProtection="1">
      <alignment horizontal="center" vertical="center"/>
      <protection hidden="1"/>
    </xf>
    <xf numFmtId="164" fontId="11" fillId="16" borderId="26" xfId="4" applyNumberFormat="1" applyFont="1" applyFill="1" applyBorder="1" applyAlignment="1" applyProtection="1">
      <alignment horizontal="center" vertical="center"/>
      <protection hidden="1"/>
    </xf>
    <xf numFmtId="164" fontId="11" fillId="16" borderId="27" xfId="4" applyNumberFormat="1" applyFont="1" applyFill="1" applyBorder="1" applyAlignment="1" applyProtection="1">
      <alignment horizontal="center" vertical="center"/>
      <protection hidden="1"/>
    </xf>
    <xf numFmtId="0" fontId="13" fillId="3" borderId="26" xfId="4" applyFont="1" applyFill="1" applyBorder="1" applyAlignment="1">
      <alignment horizontal="center" vertical="center"/>
    </xf>
    <xf numFmtId="0" fontId="13" fillId="3" borderId="27" xfId="4" applyFont="1" applyFill="1" applyBorder="1" applyAlignment="1">
      <alignment horizontal="center" vertical="center"/>
    </xf>
    <xf numFmtId="0" fontId="13" fillId="8" borderId="26" xfId="4" applyFont="1" applyFill="1" applyBorder="1" applyAlignment="1">
      <alignment horizontal="left" vertical="center"/>
    </xf>
    <xf numFmtId="0" fontId="13" fillId="8" borderId="27" xfId="4" applyFont="1" applyFill="1" applyBorder="1" applyAlignment="1">
      <alignment horizontal="left" vertical="center"/>
    </xf>
    <xf numFmtId="39" fontId="13" fillId="3" borderId="3" xfId="7" applyFont="1" applyFill="1" applyBorder="1" applyAlignment="1">
      <alignment horizontal="center" vertical="center"/>
    </xf>
    <xf numFmtId="39" fontId="13" fillId="3" borderId="5" xfId="7" applyFont="1" applyFill="1" applyBorder="1" applyAlignment="1">
      <alignment horizontal="center" vertical="center"/>
    </xf>
    <xf numFmtId="39" fontId="13" fillId="3" borderId="6" xfId="7" applyFont="1" applyFill="1" applyBorder="1" applyAlignment="1">
      <alignment horizontal="center" vertical="center"/>
    </xf>
    <xf numFmtId="39" fontId="13" fillId="3" borderId="7" xfId="7" applyFont="1" applyFill="1" applyBorder="1" applyAlignment="1">
      <alignment horizontal="center" vertical="center"/>
    </xf>
    <xf numFmtId="39" fontId="13" fillId="3" borderId="21" xfId="7" applyFont="1" applyFill="1" applyBorder="1" applyAlignment="1">
      <alignment horizontal="center" vertical="center"/>
    </xf>
    <xf numFmtId="39" fontId="13" fillId="3" borderId="23" xfId="7" applyFont="1" applyFill="1" applyBorder="1" applyAlignment="1">
      <alignment horizontal="center" vertical="center"/>
    </xf>
    <xf numFmtId="0" fontId="13" fillId="15" borderId="3" xfId="4" applyFont="1" applyFill="1" applyBorder="1" applyAlignment="1">
      <alignment horizontal="center" vertical="center"/>
    </xf>
    <xf numFmtId="0" fontId="13" fillId="15" borderId="5" xfId="4" applyFont="1" applyFill="1" applyBorder="1" applyAlignment="1">
      <alignment horizontal="center" vertical="center"/>
    </xf>
    <xf numFmtId="39" fontId="13" fillId="15" borderId="26" xfId="7" applyFont="1" applyFill="1" applyBorder="1" applyAlignment="1">
      <alignment horizontal="center" vertical="center"/>
    </xf>
    <xf numFmtId="39" fontId="13" fillId="15" borderId="27" xfId="7" applyFont="1" applyFill="1" applyBorder="1" applyAlignment="1">
      <alignment horizontal="center" vertical="center"/>
    </xf>
    <xf numFmtId="0" fontId="21" fillId="4" borderId="0" xfId="4" applyFont="1" applyFill="1" applyAlignment="1">
      <alignment horizontal="center" vertical="center"/>
    </xf>
    <xf numFmtId="39" fontId="13" fillId="7" borderId="3" xfId="7" applyFont="1" applyFill="1" applyBorder="1" applyAlignment="1">
      <alignment horizontal="center" vertical="center"/>
    </xf>
    <xf numFmtId="39" fontId="13" fillId="7" borderId="5" xfId="7" applyFont="1" applyFill="1" applyBorder="1" applyAlignment="1">
      <alignment horizontal="center" vertical="center"/>
    </xf>
    <xf numFmtId="39" fontId="13" fillId="7" borderId="6" xfId="7" applyFont="1" applyFill="1" applyBorder="1" applyAlignment="1">
      <alignment horizontal="center" vertical="center"/>
    </xf>
    <xf numFmtId="39" fontId="13" fillId="7" borderId="7" xfId="7" applyFont="1" applyFill="1" applyBorder="1" applyAlignment="1">
      <alignment horizontal="center" vertical="center"/>
    </xf>
    <xf numFmtId="39" fontId="13" fillId="7" borderId="21" xfId="7" applyFont="1" applyFill="1" applyBorder="1" applyAlignment="1">
      <alignment horizontal="center" vertical="center"/>
    </xf>
    <xf numFmtId="39" fontId="13" fillId="7" borderId="23" xfId="7" applyFont="1" applyFill="1" applyBorder="1" applyAlignment="1">
      <alignment horizontal="center" vertical="center"/>
    </xf>
    <xf numFmtId="0" fontId="13" fillId="13" borderId="26" xfId="4" applyFont="1" applyFill="1" applyBorder="1" applyAlignment="1">
      <alignment horizontal="left" vertical="center"/>
    </xf>
    <xf numFmtId="0" fontId="13" fillId="13" borderId="27" xfId="4" applyFont="1" applyFill="1" applyBorder="1" applyAlignment="1">
      <alignment horizontal="left" vertical="center"/>
    </xf>
    <xf numFmtId="39" fontId="13" fillId="13" borderId="26" xfId="7" applyFont="1" applyFill="1" applyBorder="1" applyAlignment="1">
      <alignment horizontal="center" vertical="center"/>
    </xf>
    <xf numFmtId="39" fontId="13" fillId="13" borderId="27" xfId="7" applyFont="1" applyFill="1" applyBorder="1" applyAlignment="1">
      <alignment horizontal="center" vertical="center"/>
    </xf>
    <xf numFmtId="166" fontId="12" fillId="19" borderId="25" xfId="13" applyNumberFormat="1" applyFont="1" applyFill="1" applyBorder="1" applyAlignment="1">
      <alignment horizontal="center" vertical="center"/>
    </xf>
    <xf numFmtId="166" fontId="12" fillId="19" borderId="11" xfId="13" applyNumberFormat="1" applyFont="1" applyFill="1" applyBorder="1" applyAlignment="1">
      <alignment horizontal="center" vertical="center"/>
    </xf>
    <xf numFmtId="166" fontId="12" fillId="19" borderId="20" xfId="13" applyNumberFormat="1" applyFont="1" applyFill="1" applyBorder="1" applyAlignment="1">
      <alignment horizontal="center" vertical="center"/>
    </xf>
    <xf numFmtId="0" fontId="13" fillId="2" borderId="3" xfId="4" applyFont="1" applyFill="1" applyBorder="1" applyAlignment="1">
      <alignment horizontal="center" vertical="center"/>
    </xf>
    <xf numFmtId="0" fontId="13" fillId="2" borderId="5" xfId="4" applyFont="1" applyFill="1" applyBorder="1" applyAlignment="1">
      <alignment horizontal="center" vertical="center"/>
    </xf>
    <xf numFmtId="0" fontId="13" fillId="2" borderId="21" xfId="4" applyFont="1" applyFill="1" applyBorder="1" applyAlignment="1">
      <alignment horizontal="center" vertical="center"/>
    </xf>
    <xf numFmtId="0" fontId="13" fillId="2" borderId="23" xfId="4" applyFont="1" applyFill="1" applyBorder="1" applyAlignment="1">
      <alignment horizontal="center" vertical="center"/>
    </xf>
    <xf numFmtId="39" fontId="13" fillId="2" borderId="26" xfId="7" applyFont="1" applyFill="1" applyBorder="1" applyAlignment="1">
      <alignment horizontal="center" vertical="center"/>
    </xf>
    <xf numFmtId="39" fontId="13" fillId="2" borderId="27" xfId="7" applyFont="1" applyFill="1" applyBorder="1" applyAlignment="1">
      <alignment horizontal="center" vertical="center"/>
    </xf>
    <xf numFmtId="0" fontId="13" fillId="7" borderId="3" xfId="4" applyFont="1" applyFill="1" applyBorder="1" applyAlignment="1">
      <alignment horizontal="center" vertical="center"/>
    </xf>
    <xf numFmtId="0" fontId="13" fillId="7" borderId="5" xfId="4" applyFont="1" applyFill="1" applyBorder="1" applyAlignment="1">
      <alignment horizontal="center" vertical="center"/>
    </xf>
    <xf numFmtId="0" fontId="13" fillId="7" borderId="6" xfId="4" applyFont="1" applyFill="1" applyBorder="1" applyAlignment="1">
      <alignment horizontal="center" vertical="center"/>
    </xf>
    <xf numFmtId="0" fontId="13" fillId="7" borderId="7" xfId="4" applyFont="1" applyFill="1" applyBorder="1" applyAlignment="1">
      <alignment horizontal="center" vertical="center"/>
    </xf>
    <xf numFmtId="0" fontId="13" fillId="7" borderId="21" xfId="4" applyFont="1" applyFill="1" applyBorder="1" applyAlignment="1">
      <alignment horizontal="center" vertical="center"/>
    </xf>
    <xf numFmtId="0" fontId="13" fillId="7" borderId="23" xfId="4" applyFont="1" applyFill="1" applyBorder="1" applyAlignment="1">
      <alignment horizontal="center" vertical="center"/>
    </xf>
    <xf numFmtId="0" fontId="13" fillId="11" borderId="3" xfId="4" applyFont="1" applyFill="1" applyBorder="1" applyAlignment="1">
      <alignment horizontal="center" vertical="center"/>
    </xf>
    <xf numFmtId="0" fontId="13" fillId="11" borderId="5" xfId="4" applyFont="1" applyFill="1" applyBorder="1" applyAlignment="1">
      <alignment horizontal="center" vertical="center"/>
    </xf>
    <xf numFmtId="0" fontId="13" fillId="11" borderId="6" xfId="4" applyFont="1" applyFill="1" applyBorder="1" applyAlignment="1">
      <alignment horizontal="center" vertical="center"/>
    </xf>
    <xf numFmtId="0" fontId="13" fillId="11" borderId="7" xfId="4" applyFont="1" applyFill="1" applyBorder="1" applyAlignment="1">
      <alignment horizontal="center" vertical="center"/>
    </xf>
    <xf numFmtId="0" fontId="13" fillId="11" borderId="21" xfId="4" applyFont="1" applyFill="1" applyBorder="1" applyAlignment="1">
      <alignment horizontal="center" vertical="center"/>
    </xf>
    <xf numFmtId="0" fontId="13" fillId="11" borderId="23" xfId="4" applyFont="1" applyFill="1" applyBorder="1" applyAlignment="1">
      <alignment horizontal="center" vertical="center"/>
    </xf>
    <xf numFmtId="0" fontId="13" fillId="11" borderId="26" xfId="4" applyFont="1" applyFill="1" applyBorder="1" applyAlignment="1">
      <alignment horizontal="center" vertical="center"/>
    </xf>
    <xf numFmtId="0" fontId="13" fillId="11" borderId="27" xfId="4" applyFont="1" applyFill="1" applyBorder="1" applyAlignment="1">
      <alignment horizontal="center" vertical="center"/>
    </xf>
    <xf numFmtId="39" fontId="13" fillId="8" borderId="26" xfId="7" applyFont="1" applyFill="1" applyBorder="1" applyAlignment="1">
      <alignment horizontal="center" vertical="center"/>
    </xf>
    <xf numFmtId="39" fontId="13" fillId="8" borderId="27" xfId="7" applyFont="1" applyFill="1" applyBorder="1" applyAlignment="1">
      <alignment horizontal="center" vertical="center"/>
    </xf>
    <xf numFmtId="0" fontId="13" fillId="3" borderId="3" xfId="4" applyFont="1" applyFill="1" applyBorder="1" applyAlignment="1">
      <alignment horizontal="center" vertical="center"/>
    </xf>
    <xf numFmtId="0" fontId="13" fillId="3" borderId="5" xfId="4" applyFont="1" applyFill="1" applyBorder="1" applyAlignment="1">
      <alignment horizontal="center" vertical="center"/>
    </xf>
    <xf numFmtId="0" fontId="13" fillId="3" borderId="6" xfId="4" applyFont="1" applyFill="1" applyBorder="1" applyAlignment="1">
      <alignment horizontal="center" vertical="center"/>
    </xf>
    <xf numFmtId="0" fontId="13" fillId="3" borderId="7" xfId="4" applyFont="1" applyFill="1" applyBorder="1" applyAlignment="1">
      <alignment horizontal="center" vertical="center"/>
    </xf>
    <xf numFmtId="0" fontId="13" fillId="3" borderId="21" xfId="4" applyFont="1" applyFill="1" applyBorder="1" applyAlignment="1">
      <alignment horizontal="center" vertical="center"/>
    </xf>
    <xf numFmtId="0" fontId="13" fillId="3" borderId="23" xfId="4" applyFont="1" applyFill="1" applyBorder="1" applyAlignment="1">
      <alignment horizontal="center" vertical="center"/>
    </xf>
    <xf numFmtId="39" fontId="13" fillId="11" borderId="3" xfId="7" applyFont="1" applyFill="1" applyBorder="1" applyAlignment="1">
      <alignment horizontal="center" vertical="center"/>
    </xf>
    <xf numFmtId="39" fontId="13" fillId="11" borderId="5" xfId="7" applyFont="1" applyFill="1" applyBorder="1" applyAlignment="1">
      <alignment horizontal="center" vertical="center"/>
    </xf>
    <xf numFmtId="39" fontId="13" fillId="11" borderId="6" xfId="7" applyFont="1" applyFill="1" applyBorder="1" applyAlignment="1">
      <alignment horizontal="center" vertical="center"/>
    </xf>
    <xf numFmtId="39" fontId="13" fillId="11" borderId="7" xfId="7" applyFont="1" applyFill="1" applyBorder="1" applyAlignment="1">
      <alignment horizontal="center" vertical="center"/>
    </xf>
    <xf numFmtId="39" fontId="13" fillId="11" borderId="21" xfId="7" applyFont="1" applyFill="1" applyBorder="1" applyAlignment="1">
      <alignment horizontal="center" vertical="center"/>
    </xf>
    <xf numFmtId="39" fontId="13" fillId="11" borderId="23" xfId="7" applyFont="1" applyFill="1" applyBorder="1" applyAlignment="1">
      <alignment horizontal="center" vertical="center"/>
    </xf>
    <xf numFmtId="0" fontId="13" fillId="15" borderId="21" xfId="4" applyFont="1" applyFill="1" applyBorder="1" applyAlignment="1">
      <alignment horizontal="center" vertical="center"/>
    </xf>
    <xf numFmtId="0" fontId="13" fillId="15" borderId="23" xfId="4" applyFont="1" applyFill="1" applyBorder="1" applyAlignment="1">
      <alignment horizontal="center" vertical="center"/>
    </xf>
    <xf numFmtId="0" fontId="3" fillId="3" borderId="0" xfId="4" applyFont="1" applyFill="1" applyAlignment="1" applyProtection="1">
      <alignment horizontal="left" vertical="center"/>
      <protection hidden="1"/>
    </xf>
    <xf numFmtId="0" fontId="10" fillId="0" borderId="6" xfId="4" applyFont="1" applyBorder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1" fillId="0" borderId="24" xfId="4" applyFont="1" applyBorder="1" applyAlignment="1" applyProtection="1">
      <alignment horizontal="left" vertical="center"/>
      <protection locked="0"/>
    </xf>
    <xf numFmtId="0" fontId="11" fillId="0" borderId="2" xfId="4" applyFont="1" applyBorder="1" applyAlignment="1" applyProtection="1">
      <alignment horizontal="left" vertical="center"/>
      <protection locked="0"/>
    </xf>
    <xf numFmtId="0" fontId="2" fillId="3" borderId="26" xfId="4" applyFont="1" applyFill="1" applyBorder="1" applyAlignment="1" applyProtection="1">
      <alignment horizontal="center" vertical="center"/>
      <protection hidden="1"/>
    </xf>
    <xf numFmtId="0" fontId="2" fillId="3" borderId="27" xfId="4" applyFont="1" applyFill="1" applyBorder="1" applyAlignment="1" applyProtection="1">
      <alignment horizontal="center" vertical="center"/>
      <protection hidden="1"/>
    </xf>
    <xf numFmtId="164" fontId="9" fillId="8" borderId="26" xfId="3" applyFont="1" applyFill="1" applyBorder="1" applyAlignment="1" applyProtection="1">
      <alignment horizontal="center" vertical="center"/>
      <protection hidden="1"/>
    </xf>
    <xf numFmtId="164" fontId="9" fillId="8" borderId="27" xfId="3" applyFont="1" applyFill="1" applyBorder="1" applyAlignment="1" applyProtection="1">
      <alignment horizontal="center" vertical="center"/>
      <protection hidden="1"/>
    </xf>
    <xf numFmtId="164" fontId="9" fillId="9" borderId="26" xfId="4" applyNumberFormat="1" applyFont="1" applyFill="1" applyBorder="1" applyAlignment="1" applyProtection="1">
      <alignment horizontal="center" vertical="center"/>
      <protection hidden="1"/>
    </xf>
    <xf numFmtId="164" fontId="9" fillId="9" borderId="27" xfId="4" applyNumberFormat="1" applyFont="1" applyFill="1" applyBorder="1" applyAlignment="1" applyProtection="1">
      <alignment horizontal="center" vertical="center"/>
      <protection hidden="1"/>
    </xf>
    <xf numFmtId="164" fontId="9" fillId="10" borderId="26" xfId="4" applyNumberFormat="1" applyFont="1" applyFill="1" applyBorder="1" applyAlignment="1" applyProtection="1">
      <alignment horizontal="center" vertical="center"/>
      <protection hidden="1"/>
    </xf>
    <xf numFmtId="164" fontId="9" fillId="10" borderId="27" xfId="4" applyNumberFormat="1" applyFont="1" applyFill="1" applyBorder="1" applyAlignment="1" applyProtection="1">
      <alignment horizontal="center" vertical="center"/>
      <protection hidden="1"/>
    </xf>
    <xf numFmtId="164" fontId="9" fillId="14" borderId="26" xfId="4" applyNumberFormat="1" applyFont="1" applyFill="1" applyBorder="1" applyAlignment="1" applyProtection="1">
      <alignment horizontal="center" vertical="center"/>
      <protection hidden="1"/>
    </xf>
    <xf numFmtId="164" fontId="9" fillId="14" borderId="27" xfId="4" applyNumberFormat="1" applyFont="1" applyFill="1" applyBorder="1" applyAlignment="1" applyProtection="1">
      <alignment horizontal="center" vertical="center"/>
      <protection hidden="1"/>
    </xf>
    <xf numFmtId="164" fontId="9" fillId="11" borderId="26" xfId="4" applyNumberFormat="1" applyFont="1" applyFill="1" applyBorder="1" applyAlignment="1" applyProtection="1">
      <alignment horizontal="center" vertical="center"/>
      <protection hidden="1"/>
    </xf>
    <xf numFmtId="164" fontId="9" fillId="11" borderId="27" xfId="4" applyNumberFormat="1" applyFont="1" applyFill="1" applyBorder="1" applyAlignment="1" applyProtection="1">
      <alignment horizontal="center" vertical="center"/>
      <protection hidden="1"/>
    </xf>
    <xf numFmtId="164" fontId="9" fillId="7" borderId="26" xfId="4" applyNumberFormat="1" applyFont="1" applyFill="1" applyBorder="1" applyAlignment="1" applyProtection="1">
      <alignment horizontal="center" vertical="center"/>
      <protection hidden="1"/>
    </xf>
    <xf numFmtId="164" fontId="9" fillId="7" borderId="27" xfId="4" applyNumberFormat="1" applyFont="1" applyFill="1" applyBorder="1" applyAlignment="1" applyProtection="1">
      <alignment horizontal="center" vertical="center"/>
      <protection hidden="1"/>
    </xf>
    <xf numFmtId="164" fontId="9" fillId="12" borderId="26" xfId="4" applyNumberFormat="1" applyFont="1" applyFill="1" applyBorder="1" applyAlignment="1" applyProtection="1">
      <alignment horizontal="center" vertical="center"/>
      <protection hidden="1"/>
    </xf>
    <xf numFmtId="164" fontId="9" fillId="12" borderId="27" xfId="4" applyNumberFormat="1" applyFont="1" applyFill="1" applyBorder="1" applyAlignment="1" applyProtection="1">
      <alignment horizontal="center" vertical="center"/>
      <protection hidden="1"/>
    </xf>
    <xf numFmtId="164" fontId="9" fillId="3" borderId="26" xfId="4" applyNumberFormat="1" applyFont="1" applyFill="1" applyBorder="1" applyAlignment="1" applyProtection="1">
      <alignment horizontal="center" vertical="center"/>
      <protection hidden="1"/>
    </xf>
    <xf numFmtId="164" fontId="9" fillId="3" borderId="27" xfId="4" applyNumberFormat="1" applyFont="1" applyFill="1" applyBorder="1" applyAlignment="1" applyProtection="1">
      <alignment horizontal="center" vertical="center"/>
      <protection hidden="1"/>
    </xf>
    <xf numFmtId="0" fontId="2" fillId="0" borderId="4" xfId="8" applyFont="1" applyBorder="1" applyAlignment="1" applyProtection="1">
      <alignment horizontal="left" vertical="center"/>
      <protection hidden="1"/>
    </xf>
    <xf numFmtId="0" fontId="11" fillId="13" borderId="26" xfId="8" applyFont="1" applyFill="1" applyBorder="1" applyAlignment="1" applyProtection="1">
      <alignment horizontal="center" vertical="center" wrapText="1"/>
      <protection hidden="1"/>
    </xf>
    <xf numFmtId="0" fontId="11" fillId="13" borderId="10" xfId="8" applyFont="1" applyFill="1" applyBorder="1" applyAlignment="1" applyProtection="1">
      <alignment horizontal="center" vertical="center" wrapText="1"/>
      <protection hidden="1"/>
    </xf>
    <xf numFmtId="0" fontId="11" fillId="13" borderId="27" xfId="8" applyFont="1" applyFill="1" applyBorder="1" applyAlignment="1" applyProtection="1">
      <alignment horizontal="center" vertical="center" wrapText="1"/>
      <protection hidden="1"/>
    </xf>
  </cellXfs>
  <cellStyles count="19">
    <cellStyle name="Euro" xfId="1" xr:uid="{00000000-0005-0000-0000-000000000000}"/>
    <cellStyle name="Moeda" xfId="2" builtinId="4"/>
    <cellStyle name="Moeda 2" xfId="3" xr:uid="{00000000-0005-0000-0000-000002000000}"/>
    <cellStyle name="Normal" xfId="0" builtinId="0"/>
    <cellStyle name="Normal 2" xfId="4" xr:uid="{00000000-0005-0000-0000-000004000000}"/>
    <cellStyle name="Normal 2 10" xfId="15" xr:uid="{00000000-0005-0000-0000-000005000000}"/>
    <cellStyle name="Normal 2 2 2" xfId="14" xr:uid="{00000000-0005-0000-0000-000006000000}"/>
    <cellStyle name="Normal 3" xfId="5" xr:uid="{00000000-0005-0000-0000-000007000000}"/>
    <cellStyle name="Normal 3 2" xfId="6" xr:uid="{00000000-0005-0000-0000-000008000000}"/>
    <cellStyle name="Normal 3 3" xfId="18" xr:uid="{00000000-0005-0000-0000-000009000000}"/>
    <cellStyle name="Normal 34" xfId="17" xr:uid="{00000000-0005-0000-0000-00000A000000}"/>
    <cellStyle name="Normal_A (2)" xfId="7" xr:uid="{00000000-0005-0000-0000-00000B000000}"/>
    <cellStyle name="Normal_Plan1 2" xfId="8" xr:uid="{00000000-0005-0000-0000-00000C000000}"/>
    <cellStyle name="Porcentagem 2" xfId="9" xr:uid="{00000000-0005-0000-0000-00000D000000}"/>
    <cellStyle name="Porcentagem 3" xfId="10" xr:uid="{00000000-0005-0000-0000-00000E000000}"/>
    <cellStyle name="Separador de milhares 2" xfId="11" xr:uid="{00000000-0005-0000-0000-00000F000000}"/>
    <cellStyle name="Vírgula" xfId="12" builtinId="3"/>
    <cellStyle name="Vírgula 2" xfId="13" xr:uid="{00000000-0005-0000-0000-000011000000}"/>
    <cellStyle name="Vírgula 9" xfId="16" xr:uid="{00000000-0005-0000-0000-000012000000}"/>
  </cellStyles>
  <dxfs count="4">
    <dxf>
      <font>
        <b/>
        <i val="0"/>
        <color rgb="FF00B050"/>
        <name val="Cambria"/>
        <scheme val="none"/>
      </font>
    </dxf>
    <dxf>
      <font>
        <b/>
        <i val="0"/>
        <color rgb="FFFF9900"/>
        <name val="Cambria"/>
        <scheme val="none"/>
      </font>
    </dxf>
    <dxf>
      <font>
        <b/>
        <i val="0"/>
        <color rgb="FFFF5050"/>
        <name val="Cambria"/>
        <scheme val="none"/>
      </font>
    </dxf>
    <dxf>
      <font>
        <b/>
        <i val="0"/>
        <color rgb="FFFF0000"/>
      </font>
    </dxf>
  </dxfs>
  <tableStyles count="1" defaultTableStyle="TableStyleMedium9" defaultPivotStyle="PivotStyleLight16">
    <tableStyle name="MySqlDefault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1-F64C-4BDD-9F14-63B570EFB0FB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F64C-4BDD-9F14-63B570EFB0F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F64C-4BDD-9F14-63B570EFB0FB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3B2A-4EC0-A712-D4533406578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F64C-4BDD-9F14-63B570EFB0FB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F64C-4BDD-9F14-63B570EFB0F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'.'!$C$12:$C$19</c:f>
              <c:strCache>
                <c:ptCount val="6"/>
                <c:pt idx="0">
                  <c:v>Rural - B2</c:v>
                </c:pt>
                <c:pt idx="1">
                  <c:v>Demais Classes - B3</c:v>
                </c:pt>
                <c:pt idx="2">
                  <c:v>Tarifa A4 Verde</c:v>
                </c:pt>
                <c:pt idx="3">
                  <c:v>Tarifa A4 Azul</c:v>
                </c:pt>
                <c:pt idx="4">
                  <c:v>Tarifa AS Verde</c:v>
                </c:pt>
                <c:pt idx="5">
                  <c:v>Tarifa AS Azul</c:v>
                </c:pt>
              </c:strCache>
            </c:strRef>
          </c:cat>
          <c:val>
            <c:numRef>
              <c:f>'.'!$D$12:$D$19</c:f>
              <c:numCache>
                <c:formatCode>_("R$ "* #,##0.00_);_("R$ "* \(#,##0.00\);_("R$ "*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353604.65251902438</c:v>
                </c:pt>
                <c:pt idx="3">
                  <c:v>353475.30159804883</c:v>
                </c:pt>
                <c:pt idx="4">
                  <c:v>427415.46250536584</c:v>
                </c:pt>
                <c:pt idx="5">
                  <c:v>427200.80511121952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64C-4BDD-9F14-63B570EFB0FB}"/>
            </c:ext>
          </c:extLst>
        </c:ser>
        <c:ser>
          <c:idx val="1"/>
          <c:order val="1"/>
          <c:invertIfNegative val="0"/>
          <c:cat>
            <c:strRef>
              <c:f>'.'!$C$12:$C$19</c:f>
              <c:strCache>
                <c:ptCount val="6"/>
                <c:pt idx="0">
                  <c:v>Rural - B2</c:v>
                </c:pt>
                <c:pt idx="1">
                  <c:v>Demais Classes - B3</c:v>
                </c:pt>
                <c:pt idx="2">
                  <c:v>Tarifa A4 Verde</c:v>
                </c:pt>
                <c:pt idx="3">
                  <c:v>Tarifa A4 Azul</c:v>
                </c:pt>
                <c:pt idx="4">
                  <c:v>Tarifa AS Verde</c:v>
                </c:pt>
                <c:pt idx="5">
                  <c:v>Tarifa AS Azul</c:v>
                </c:pt>
              </c:strCache>
            </c:strRef>
          </c:cat>
          <c:val>
            <c:numRef>
              <c:f>'.'!$E$12:$E$19</c:f>
              <c:numCache>
                <c:formatCode>_("R$ "* #,##0.00_);_("R$ "* \(#,##0.00\);_("R$ "* "-"??_);_(@_)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F-F64C-4BDD-9F14-63B570EFB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654075232"/>
        <c:axId val="-654074688"/>
        <c:axId val="0"/>
      </c:bar3DChart>
      <c:catAx>
        <c:axId val="-6540752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-654074688"/>
        <c:crosses val="autoZero"/>
        <c:auto val="1"/>
        <c:lblAlgn val="ctr"/>
        <c:lblOffset val="100"/>
        <c:noMultiLvlLbl val="0"/>
      </c:catAx>
      <c:valAx>
        <c:axId val="-654074688"/>
        <c:scaling>
          <c:orientation val="minMax"/>
        </c:scaling>
        <c:delete val="1"/>
        <c:axPos val="b"/>
        <c:majorGridlines/>
        <c:numFmt formatCode="_(&quot;R$ &quot;* #,##0.00_);_(&quot;R$ &quot;* \(#,##0.00\);_(&quot;R$ &quot;* &quot;-&quot;??_);_(@_)" sourceLinked="1"/>
        <c:majorTickMark val="out"/>
        <c:minorTickMark val="none"/>
        <c:tickLblPos val="nextTo"/>
        <c:crossAx val="-654075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38100" cmpd="dbl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80314965" l="0.51181102362204722" r="0.51181102362204722" t="0.78740157480314965" header="0.31496062992125984" footer="0.31496062992125984"/>
    <c:pageSetup paperSize="9" orientation="portrait"/>
  </c:printSettings>
</c:chartSpace>
</file>

<file path=xl/ctrlProps/ctrlProp1.xml><?xml version="1.0" encoding="utf-8"?>
<formControlPr xmlns="http://schemas.microsoft.com/office/spreadsheetml/2009/9/main" objectType="Drop" dropStyle="combo" dx="16" fmlaLink="$U$2" fmlaRange="$U$3:$U$7" noThreeD="1" sel="1" val="0"/>
</file>

<file path=xl/ctrlProps/ctrlProp2.xml><?xml version="1.0" encoding="utf-8"?>
<formControlPr xmlns="http://schemas.microsoft.com/office/spreadsheetml/2009/9/main" objectType="Drop" dropStyle="combo" dx="16" fmlaLink="$X$1" fmlaRange="$W$1:$W$2" noThreeD="1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6</xdr:col>
      <xdr:colOff>400050</xdr:colOff>
      <xdr:row>1</xdr:row>
      <xdr:rowOff>1285875</xdr:rowOff>
    </xdr:to>
    <xdr:pic>
      <xdr:nvPicPr>
        <xdr:cNvPr id="15451" name="Imagem 6" descr="imagem.JPG">
          <a:extLst>
            <a:ext uri="{FF2B5EF4-FFF2-40B4-BE49-F238E27FC236}">
              <a16:creationId xmlns:a16="http://schemas.microsoft.com/office/drawing/2014/main" id="{00000000-0008-0000-0000-00005B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19075"/>
          <a:ext cx="673417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14288</xdr:colOff>
      <xdr:row>46</xdr:row>
      <xdr:rowOff>188119</xdr:rowOff>
    </xdr:from>
    <xdr:to>
      <xdr:col>7</xdr:col>
      <xdr:colOff>347663</xdr:colOff>
      <xdr:row>59</xdr:row>
      <xdr:rowOff>0</xdr:rowOff>
    </xdr:to>
    <xdr:graphicFrame macro="">
      <xdr:nvGraphicFramePr>
        <xdr:cNvPr id="15452" name="Gráfico 2">
          <a:extLst>
            <a:ext uri="{FF2B5EF4-FFF2-40B4-BE49-F238E27FC236}">
              <a16:creationId xmlns:a16="http://schemas.microsoft.com/office/drawing/2014/main" id="{00000000-0008-0000-0000-00005C3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6</xdr:row>
          <xdr:rowOff>38100</xdr:rowOff>
        </xdr:from>
        <xdr:to>
          <xdr:col>6</xdr:col>
          <xdr:colOff>361950</xdr:colOff>
          <xdr:row>7</xdr:row>
          <xdr:rowOff>0</xdr:rowOff>
        </xdr:to>
        <xdr:sp macro="" textlink="">
          <xdr:nvSpPr>
            <xdr:cNvPr id="15361" name="Drop Down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0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</xdr:row>
          <xdr:rowOff>0</xdr:rowOff>
        </xdr:from>
        <xdr:to>
          <xdr:col>6</xdr:col>
          <xdr:colOff>361950</xdr:colOff>
          <xdr:row>3</xdr:row>
          <xdr:rowOff>209550</xdr:rowOff>
        </xdr:to>
        <xdr:sp macro="" textlink="">
          <xdr:nvSpPr>
            <xdr:cNvPr id="15414" name="Drop Down 54" hidden="1">
              <a:extLst>
                <a:ext uri="{63B3BB69-23CF-44E3-9099-C40C66FF867C}">
                  <a14:compatExt spid="_x0000_s15414"/>
                </a:ext>
                <a:ext uri="{FF2B5EF4-FFF2-40B4-BE49-F238E27FC236}">
                  <a16:creationId xmlns:a16="http://schemas.microsoft.com/office/drawing/2014/main" id="{00000000-0008-0000-0000-00003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22</xdr:col>
      <xdr:colOff>821531</xdr:colOff>
      <xdr:row>5</xdr:row>
      <xdr:rowOff>71440</xdr:rowOff>
    </xdr:from>
    <xdr:to>
      <xdr:col>23</xdr:col>
      <xdr:colOff>154781</xdr:colOff>
      <xdr:row>21</xdr:row>
      <xdr:rowOff>226219</xdr:rowOff>
    </xdr:to>
    <xdr:sp macro="" textlink="">
      <xdr:nvSpPr>
        <xdr:cNvPr id="2" name="Seta para baix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1907500" y="2357440"/>
          <a:ext cx="190500" cy="3405185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6259</xdr:colOff>
      <xdr:row>14</xdr:row>
      <xdr:rowOff>238057</xdr:rowOff>
    </xdr:from>
    <xdr:to>
      <xdr:col>17</xdr:col>
      <xdr:colOff>1802882</xdr:colOff>
      <xdr:row>17</xdr:row>
      <xdr:rowOff>52413</xdr:rowOff>
    </xdr:to>
    <xdr:sp macro="" textlink="">
      <xdr:nvSpPr>
        <xdr:cNvPr id="7" name="Seta para baix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 rot="16200000">
          <a:off x="13362033" y="860221"/>
          <a:ext cx="338231" cy="7547342"/>
        </a:xfrm>
        <a:prstGeom prst="downArrow">
          <a:avLst>
            <a:gd name="adj1" fmla="val 50000"/>
            <a:gd name="adj2" fmla="val 133762"/>
          </a:avLst>
        </a:prstGeom>
        <a:solidFill>
          <a:srgbClr val="FFFF0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B1:AD113"/>
  <sheetViews>
    <sheetView showGridLines="0" showRowColHeaders="0" tabSelected="1" zoomScale="90" zoomScaleNormal="90" workbookViewId="0"/>
  </sheetViews>
  <sheetFormatPr defaultColWidth="9.21875" defaultRowHeight="15" x14ac:dyDescent="0.2"/>
  <cols>
    <col min="1" max="1" width="2.109375" style="1" customWidth="1"/>
    <col min="2" max="2" width="7.5546875" style="1" customWidth="1"/>
    <col min="3" max="3" width="36.44140625" style="1" customWidth="1"/>
    <col min="4" max="4" width="13" style="1" customWidth="1"/>
    <col min="5" max="5" width="10" style="1" customWidth="1"/>
    <col min="6" max="7" width="7.109375" style="1" customWidth="1"/>
    <col min="8" max="8" width="4.6640625" style="1" customWidth="1"/>
    <col min="9" max="9" width="2.109375" style="1" customWidth="1"/>
    <col min="10" max="10" width="11.5546875" style="4" hidden="1" customWidth="1"/>
    <col min="11" max="11" width="12.21875" style="4" hidden="1" customWidth="1"/>
    <col min="12" max="12" width="6.21875" style="4" hidden="1" customWidth="1"/>
    <col min="13" max="14" width="12.21875" style="4" hidden="1" customWidth="1"/>
    <col min="15" max="15" width="16.109375" style="4" hidden="1" customWidth="1"/>
    <col min="16" max="16" width="17.88671875" style="4" hidden="1" customWidth="1"/>
    <col min="17" max="17" width="2.33203125" style="4" hidden="1" customWidth="1"/>
    <col min="18" max="18" width="21.33203125" style="6" hidden="1" customWidth="1"/>
    <col min="19" max="19" width="22.21875" style="7" hidden="1" customWidth="1"/>
    <col min="20" max="20" width="3.44140625" style="6" hidden="1" customWidth="1"/>
    <col min="21" max="21" width="8.109375" style="1" hidden="1" customWidth="1"/>
    <col min="22" max="24" width="10" style="1" hidden="1" customWidth="1"/>
    <col min="25" max="25" width="12.77734375" style="1" hidden="1" customWidth="1"/>
    <col min="26" max="26" width="10" style="1" hidden="1" customWidth="1"/>
    <col min="27" max="30" width="9.21875" style="1" hidden="1" customWidth="1"/>
    <col min="31" max="16384" width="9.21875" style="1"/>
  </cols>
  <sheetData>
    <row r="1" spans="2:25" ht="15" customHeight="1" thickBot="1" x14ac:dyDescent="0.25">
      <c r="W1" s="1" t="s">
        <v>0</v>
      </c>
      <c r="X1" s="5">
        <v>1</v>
      </c>
      <c r="Y1" s="1" t="str">
        <f>IF(X1=1,"18%","18%")</f>
        <v>18%</v>
      </c>
    </row>
    <row r="2" spans="2:25" ht="107.25" customHeight="1" x14ac:dyDescent="0.2">
      <c r="B2" s="8"/>
      <c r="C2" s="9"/>
      <c r="D2" s="9"/>
      <c r="E2" s="9"/>
      <c r="F2" s="9"/>
      <c r="G2" s="9"/>
      <c r="H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5">
        <v>1</v>
      </c>
      <c r="W2" s="1" t="s">
        <v>1</v>
      </c>
    </row>
    <row r="3" spans="2:25" x14ac:dyDescent="0.2">
      <c r="B3" s="12"/>
      <c r="C3" s="263" t="s">
        <v>2</v>
      </c>
      <c r="D3" s="263"/>
      <c r="E3" s="13"/>
      <c r="F3" s="93" t="s">
        <v>3</v>
      </c>
      <c r="G3" s="93"/>
      <c r="H3" s="14"/>
      <c r="J3" s="1"/>
      <c r="K3" s="1"/>
      <c r="L3" s="1"/>
      <c r="M3" s="1"/>
      <c r="N3" s="1"/>
      <c r="O3" s="1"/>
      <c r="P3" s="1"/>
      <c r="Q3" s="1"/>
      <c r="R3" s="1"/>
      <c r="S3" s="1"/>
      <c r="T3" s="1">
        <v>1</v>
      </c>
      <c r="U3" s="1" t="s">
        <v>4</v>
      </c>
      <c r="V3" s="91">
        <v>0</v>
      </c>
    </row>
    <row r="4" spans="2:25" ht="27" customHeight="1" x14ac:dyDescent="0.2">
      <c r="B4" s="12"/>
      <c r="C4" s="267"/>
      <c r="D4" s="268"/>
      <c r="E4" s="13"/>
      <c r="F4" s="13"/>
      <c r="G4" s="13"/>
      <c r="H4" s="14"/>
      <c r="J4" s="1"/>
      <c r="K4" s="1"/>
      <c r="L4" s="1"/>
      <c r="M4" s="1"/>
      <c r="N4" s="1"/>
      <c r="O4" s="1"/>
      <c r="P4" s="1"/>
      <c r="Q4" s="1"/>
      <c r="R4" s="1"/>
      <c r="S4" s="1"/>
      <c r="T4" s="1">
        <v>2</v>
      </c>
      <c r="U4" s="1" t="s">
        <v>5</v>
      </c>
      <c r="V4" s="97">
        <v>18.850000000000001</v>
      </c>
    </row>
    <row r="5" spans="2:25" ht="15.75" customHeight="1" x14ac:dyDescent="0.2">
      <c r="B5" s="12"/>
      <c r="C5" s="13"/>
      <c r="D5" s="13"/>
      <c r="E5" s="13"/>
      <c r="F5" s="13"/>
      <c r="G5" s="13"/>
      <c r="H5" s="14"/>
      <c r="J5" s="1"/>
      <c r="K5" s="1"/>
      <c r="L5" s="1"/>
      <c r="M5" s="1"/>
      <c r="N5" s="1"/>
      <c r="O5" s="1"/>
      <c r="P5" s="1"/>
      <c r="Q5" s="1"/>
      <c r="R5" s="1"/>
      <c r="S5" s="1"/>
      <c r="T5" s="1">
        <v>3</v>
      </c>
      <c r="U5" s="1" t="s">
        <v>6</v>
      </c>
      <c r="V5" s="97">
        <v>44.63</v>
      </c>
    </row>
    <row r="6" spans="2:25" ht="19.5" customHeight="1" x14ac:dyDescent="0.2">
      <c r="B6" s="12"/>
      <c r="C6" s="21" t="s">
        <v>7</v>
      </c>
      <c r="D6" s="22">
        <v>750</v>
      </c>
      <c r="E6" s="23"/>
      <c r="F6" s="24" t="s">
        <v>8</v>
      </c>
      <c r="G6" s="13"/>
      <c r="H6" s="14"/>
      <c r="J6" s="1"/>
      <c r="K6" s="1"/>
      <c r="L6" s="1"/>
      <c r="M6" s="1"/>
      <c r="N6" s="1"/>
      <c r="O6" s="1"/>
      <c r="P6" s="1"/>
      <c r="Q6" s="1"/>
      <c r="R6" s="1"/>
      <c r="S6" s="1"/>
      <c r="T6" s="1">
        <v>4</v>
      </c>
      <c r="U6" s="1" t="s">
        <v>9</v>
      </c>
      <c r="V6" s="97">
        <v>78.77</v>
      </c>
    </row>
    <row r="7" spans="2:25" ht="19.5" customHeight="1" x14ac:dyDescent="0.2">
      <c r="B7" s="12"/>
      <c r="C7" s="21" t="s">
        <v>10</v>
      </c>
      <c r="D7" s="22">
        <v>1000</v>
      </c>
      <c r="E7" s="13"/>
      <c r="F7" s="13"/>
      <c r="G7" s="13"/>
      <c r="H7" s="14"/>
      <c r="J7" s="1"/>
      <c r="K7" s="1"/>
      <c r="L7" s="1"/>
      <c r="M7" s="1"/>
      <c r="N7" s="1"/>
      <c r="O7" s="1"/>
      <c r="P7" s="1"/>
      <c r="Q7" s="1"/>
      <c r="R7" s="1"/>
      <c r="S7" s="1"/>
      <c r="T7" s="175">
        <v>5</v>
      </c>
      <c r="U7" s="176" t="s">
        <v>11</v>
      </c>
      <c r="V7" s="177" t="s">
        <v>12</v>
      </c>
    </row>
    <row r="8" spans="2:25" ht="19.5" customHeight="1" x14ac:dyDescent="0.2">
      <c r="B8" s="12"/>
      <c r="C8" s="21" t="s">
        <v>13</v>
      </c>
      <c r="D8" s="22">
        <v>30956</v>
      </c>
      <c r="E8" s="13"/>
      <c r="F8" s="13"/>
      <c r="G8" s="13"/>
      <c r="H8" s="14"/>
      <c r="J8" s="1"/>
      <c r="K8" s="1"/>
      <c r="L8" s="1"/>
      <c r="M8" s="1"/>
      <c r="N8" s="1"/>
      <c r="O8" s="1"/>
      <c r="P8" s="1"/>
      <c r="Q8" s="1"/>
      <c r="R8" s="1"/>
      <c r="S8" s="1"/>
    </row>
    <row r="9" spans="2:25" ht="19.5" customHeight="1" x14ac:dyDescent="0.2">
      <c r="B9" s="12"/>
      <c r="C9" s="21" t="s">
        <v>14</v>
      </c>
      <c r="D9" s="22">
        <v>400000</v>
      </c>
      <c r="E9" s="13"/>
      <c r="F9" s="13"/>
      <c r="G9" s="13"/>
      <c r="H9" s="14"/>
      <c r="J9" s="1"/>
      <c r="K9" s="1"/>
      <c r="L9" s="1"/>
      <c r="M9" s="1"/>
      <c r="N9" s="1"/>
      <c r="O9" s="1"/>
      <c r="P9" s="1"/>
      <c r="Q9" s="1"/>
      <c r="R9" s="1"/>
      <c r="S9" s="1"/>
    </row>
    <row r="10" spans="2:25" ht="13.7" customHeight="1" thickBot="1" x14ac:dyDescent="0.25">
      <c r="B10" s="12"/>
      <c r="C10" s="13"/>
      <c r="D10" s="13"/>
      <c r="E10" s="13"/>
      <c r="F10" s="13"/>
      <c r="G10" s="13"/>
      <c r="H10" s="14"/>
      <c r="J10" s="1"/>
      <c r="K10" s="1"/>
      <c r="L10" s="1"/>
      <c r="M10" s="1"/>
      <c r="N10" s="1"/>
      <c r="O10" s="1"/>
      <c r="P10" s="1"/>
      <c r="Q10" s="1"/>
      <c r="R10" s="1"/>
      <c r="S10" s="1"/>
      <c r="T10" s="4"/>
    </row>
    <row r="11" spans="2:25" ht="20.100000000000001" customHeight="1" thickBot="1" x14ac:dyDescent="0.25">
      <c r="B11" s="12"/>
      <c r="C11" s="34" t="s">
        <v>15</v>
      </c>
      <c r="D11" s="269" t="s">
        <v>16</v>
      </c>
      <c r="E11" s="270"/>
      <c r="F11" s="13"/>
      <c r="G11" s="13"/>
      <c r="H11" s="14"/>
      <c r="J11" s="1"/>
      <c r="K11" s="1"/>
      <c r="L11" s="1"/>
      <c r="M11" s="1"/>
      <c r="N11" s="1"/>
      <c r="O11" s="1"/>
      <c r="P11" s="1"/>
      <c r="Q11" s="1"/>
      <c r="R11" s="1"/>
      <c r="S11" s="1"/>
      <c r="T11" s="4"/>
    </row>
    <row r="12" spans="2:25" ht="21" customHeight="1" thickBot="1" x14ac:dyDescent="0.25">
      <c r="B12" s="12"/>
      <c r="C12" s="35" t="s">
        <v>17</v>
      </c>
      <c r="D12" s="271" t="str">
        <f>IF(AND(D7&lt;112.5,D6&lt;112.5),SUM($D$8:$D$9)*P52/1000,"Não se aplica")</f>
        <v>Não se aplica</v>
      </c>
      <c r="E12" s="272"/>
      <c r="F12" s="13"/>
      <c r="G12" s="36"/>
      <c r="H12" s="14"/>
      <c r="J12" s="1"/>
      <c r="K12" s="1"/>
      <c r="L12" s="1"/>
      <c r="M12" s="1"/>
      <c r="N12" s="1"/>
      <c r="O12" s="1"/>
      <c r="P12" s="1"/>
      <c r="Q12" s="1"/>
      <c r="R12" s="1"/>
      <c r="S12" s="1"/>
      <c r="T12" s="4"/>
    </row>
    <row r="13" spans="2:25" ht="21" customHeight="1" thickBot="1" x14ac:dyDescent="0.25">
      <c r="B13" s="12"/>
      <c r="C13" s="40" t="s">
        <v>18</v>
      </c>
      <c r="D13" s="273" t="str">
        <f>IF(AND(D7&lt;112.5,D6&lt;112.5),SUM($D$8:$D$9)*P51/1000,"Não se aplica")</f>
        <v>Não se aplica</v>
      </c>
      <c r="E13" s="274"/>
      <c r="F13" s="13"/>
      <c r="G13" s="36"/>
      <c r="H13" s="14"/>
      <c r="J13" s="1"/>
      <c r="K13" s="1"/>
      <c r="L13" s="1"/>
      <c r="M13" s="1"/>
      <c r="N13" s="1"/>
      <c r="O13" s="1"/>
      <c r="P13" s="1"/>
      <c r="Q13" s="1"/>
      <c r="R13" s="1"/>
      <c r="S13" s="1"/>
      <c r="T13" s="4"/>
    </row>
    <row r="14" spans="2:25" ht="21" hidden="1" customHeight="1" thickBot="1" x14ac:dyDescent="0.25">
      <c r="B14" s="12"/>
      <c r="C14" s="44" t="s">
        <v>19</v>
      </c>
      <c r="D14" s="275" t="str">
        <f>IF(AND(D7&lt;150,D6&lt;150),(D7*P38+SUM($D$8:$D$9)*P39/1000),"Não se aplica")</f>
        <v>Não se aplica</v>
      </c>
      <c r="E14" s="276"/>
      <c r="F14" s="13"/>
      <c r="G14" s="36"/>
      <c r="H14" s="14"/>
      <c r="J14" s="1"/>
      <c r="K14" s="1"/>
      <c r="L14" s="1"/>
      <c r="M14" s="1"/>
      <c r="N14" s="1"/>
      <c r="O14" s="1"/>
      <c r="P14" s="1"/>
      <c r="Q14" s="1"/>
      <c r="R14" s="1"/>
      <c r="S14" s="1"/>
      <c r="T14" s="4"/>
    </row>
    <row r="15" spans="2:25" ht="21" customHeight="1" thickBot="1" x14ac:dyDescent="0.25">
      <c r="B15" s="12"/>
      <c r="C15" s="48" t="s">
        <v>20</v>
      </c>
      <c r="D15" s="279">
        <f>D7*P46+(D8*P47+D9*P49)/1000</f>
        <v>353604.65251902438</v>
      </c>
      <c r="E15" s="280"/>
      <c r="F15" s="13"/>
      <c r="G15" s="36"/>
      <c r="H15" s="14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</row>
    <row r="16" spans="2:25" ht="21" customHeight="1" thickBot="1" x14ac:dyDescent="0.25">
      <c r="B16" s="12"/>
      <c r="C16" s="50" t="s">
        <v>21</v>
      </c>
      <c r="D16" s="281">
        <f>D6*P40+D7*P41+(D8*P42+D9*P44)/1000</f>
        <v>353475.30159804883</v>
      </c>
      <c r="E16" s="282"/>
      <c r="F16" s="13"/>
      <c r="G16" s="36"/>
      <c r="H16" s="14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</row>
    <row r="17" spans="2:26" ht="21" hidden="1" customHeight="1" thickBot="1" x14ac:dyDescent="0.25">
      <c r="B17" s="12"/>
      <c r="C17" s="51" t="s">
        <v>22</v>
      </c>
      <c r="D17" s="283" t="str">
        <f>IF(AND(D7&lt;150,D6&lt;150),(D7*P53+SUM($D$8:$D$9)*P54/1000),"Não se aplica")</f>
        <v>Não se aplica</v>
      </c>
      <c r="E17" s="284"/>
      <c r="F17" s="13"/>
      <c r="G17" s="36"/>
      <c r="H17" s="14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</row>
    <row r="18" spans="2:26" ht="21" customHeight="1" thickBot="1" x14ac:dyDescent="0.25">
      <c r="B18" s="12"/>
      <c r="C18" s="2" t="s">
        <v>23</v>
      </c>
      <c r="D18" s="285">
        <f>IF(AND(D7&lt;1500,D6&lt;1500),(D7*P61+(D8*P62+D9*P64)/1000),"Não se aplica")</f>
        <v>427415.46250536584</v>
      </c>
      <c r="E18" s="286"/>
      <c r="F18" s="13"/>
      <c r="G18" s="36"/>
      <c r="H18" s="14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2:26" ht="21" customHeight="1" thickBot="1" x14ac:dyDescent="0.25">
      <c r="B19" s="12"/>
      <c r="C19" s="57" t="s">
        <v>24</v>
      </c>
      <c r="D19" s="277">
        <f>IF(AND(D7&lt;1500,D6&lt;1500),(D6*P55+D7*P56+(D8*P57+D9*P59)/1000),"Não se aplica")</f>
        <v>427200.80511121952</v>
      </c>
      <c r="E19" s="278"/>
      <c r="F19" s="13"/>
      <c r="G19" s="36"/>
      <c r="H19" s="1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2:26" ht="18.95" hidden="1" customHeight="1" x14ac:dyDescent="0.2">
      <c r="B20" s="12"/>
      <c r="C20" s="287" t="str">
        <f>_xlfn.CONCAT("* As tarifas convencionais vigorarão até o dia 27/05/",J38+1,".")</f>
        <v>* As tarifas convencionais vigorarão até o dia 27/05/2026.</v>
      </c>
      <c r="D20" s="287"/>
      <c r="E20" s="287"/>
      <c r="F20" s="13"/>
      <c r="G20" s="36"/>
      <c r="H20" s="14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</row>
    <row r="21" spans="2:26" ht="21" customHeight="1" thickBot="1" x14ac:dyDescent="0.25">
      <c r="B21" s="12"/>
      <c r="C21" s="60"/>
      <c r="D21" s="191"/>
      <c r="E21" s="191"/>
      <c r="F21" s="13"/>
      <c r="G21" s="13"/>
      <c r="H21" s="14"/>
      <c r="J21" s="1"/>
      <c r="K21" s="1"/>
      <c r="L21" s="1"/>
      <c r="M21" s="1"/>
      <c r="N21" s="1"/>
      <c r="O21" s="1"/>
      <c r="P21" s="1"/>
      <c r="Q21" s="1"/>
      <c r="R21" s="1"/>
      <c r="S21" s="1"/>
      <c r="T21" s="4"/>
    </row>
    <row r="22" spans="2:26" ht="24.95" customHeight="1" thickBot="1" x14ac:dyDescent="0.25">
      <c r="B22" s="12"/>
      <c r="C22" s="288" t="s">
        <v>25</v>
      </c>
      <c r="D22" s="289"/>
      <c r="E22" s="290"/>
      <c r="F22" s="13"/>
      <c r="G22" s="13"/>
      <c r="H22" s="14"/>
      <c r="J22" s="1"/>
      <c r="K22" s="1"/>
      <c r="L22" s="1"/>
      <c r="M22" s="1"/>
      <c r="N22" s="1"/>
      <c r="O22" s="1"/>
      <c r="P22" s="1"/>
      <c r="Q22" s="1"/>
      <c r="R22" s="1"/>
      <c r="S22" s="1"/>
      <c r="T22" s="4"/>
    </row>
    <row r="23" spans="2:26" ht="24.95" hidden="1" customHeight="1" thickBot="1" x14ac:dyDescent="0.25">
      <c r="B23" s="12"/>
      <c r="C23" s="63" t="s">
        <v>26</v>
      </c>
      <c r="D23" s="197" t="str">
        <f>IF(AND(D7&lt;150,D6&lt;150),D16-D14,"")</f>
        <v/>
      </c>
      <c r="E23" s="198"/>
      <c r="F23" s="13"/>
      <c r="G23" s="13"/>
      <c r="H23" s="14"/>
      <c r="J23" s="1"/>
      <c r="K23" s="1"/>
      <c r="L23" s="1"/>
      <c r="M23" s="1"/>
      <c r="N23" s="1"/>
      <c r="O23" s="1"/>
      <c r="P23" s="1"/>
      <c r="Q23" s="1"/>
      <c r="R23" s="1"/>
      <c r="S23" s="1"/>
      <c r="T23" s="4"/>
    </row>
    <row r="24" spans="2:26" ht="25.15" customHeight="1" thickBot="1" x14ac:dyDescent="0.25">
      <c r="B24" s="12"/>
      <c r="C24" s="65" t="s">
        <v>27</v>
      </c>
      <c r="D24" s="195">
        <f>D16-D15</f>
        <v>-129.35092097555753</v>
      </c>
      <c r="E24" s="196"/>
      <c r="F24" s="13"/>
      <c r="G24" s="13"/>
      <c r="H24" s="14"/>
      <c r="J24" s="1"/>
      <c r="K24" s="1"/>
      <c r="L24" s="1"/>
      <c r="M24" s="1"/>
      <c r="N24" s="1"/>
      <c r="O24" s="1"/>
      <c r="P24" s="1"/>
      <c r="Q24" s="1"/>
      <c r="R24" s="1"/>
      <c r="S24" s="1"/>
      <c r="T24" s="4"/>
    </row>
    <row r="25" spans="2:26" ht="25.15" hidden="1" customHeight="1" thickBot="1" x14ac:dyDescent="0.25">
      <c r="B25" s="12"/>
      <c r="C25" s="63" t="s">
        <v>28</v>
      </c>
      <c r="D25" s="197" t="str">
        <f>IF(AND(D7&lt;150,D6&lt;150),D15-D14,"")</f>
        <v/>
      </c>
      <c r="E25" s="198"/>
      <c r="F25" s="13"/>
      <c r="G25" s="13"/>
      <c r="H25" s="14"/>
      <c r="J25" s="1"/>
      <c r="K25" s="1"/>
      <c r="L25" s="1"/>
      <c r="M25" s="1"/>
      <c r="N25" s="1"/>
      <c r="O25" s="1"/>
      <c r="P25" s="1"/>
      <c r="Q25" s="1"/>
      <c r="R25" s="1"/>
      <c r="S25" s="1"/>
      <c r="T25" s="4"/>
    </row>
    <row r="26" spans="2:26" ht="25.15" hidden="1" customHeight="1" thickBot="1" x14ac:dyDescent="0.25">
      <c r="B26" s="12"/>
      <c r="C26" s="65" t="s">
        <v>29</v>
      </c>
      <c r="D26" s="195" t="str">
        <f>IF(AND(D7&lt;150,D6&lt;150),D19-D17,"")</f>
        <v/>
      </c>
      <c r="E26" s="196"/>
      <c r="F26" s="13"/>
      <c r="G26" s="13"/>
      <c r="H26" s="14"/>
      <c r="J26" s="1"/>
      <c r="K26" s="1"/>
      <c r="L26" s="1"/>
      <c r="M26" s="1"/>
      <c r="N26" s="1"/>
      <c r="O26" s="1"/>
      <c r="P26" s="1"/>
      <c r="Q26" s="1"/>
      <c r="R26" s="1"/>
      <c r="S26" s="1"/>
      <c r="T26" s="4"/>
    </row>
    <row r="27" spans="2:26" ht="25.15" customHeight="1" thickBot="1" x14ac:dyDescent="0.25">
      <c r="B27" s="12"/>
      <c r="C27" s="63" t="s">
        <v>30</v>
      </c>
      <c r="D27" s="197">
        <f>IF(AND(D7&lt;1500,D6&lt;1500),(D19-D18),"")</f>
        <v>-214.65739414631389</v>
      </c>
      <c r="E27" s="198"/>
      <c r="F27" s="13"/>
      <c r="G27" s="13"/>
      <c r="H27" s="14"/>
      <c r="J27" s="1"/>
      <c r="K27" s="1"/>
      <c r="L27" s="1"/>
      <c r="M27" s="1"/>
      <c r="N27" s="1"/>
      <c r="O27" s="1"/>
      <c r="P27" s="1"/>
      <c r="Q27" s="1"/>
      <c r="R27" s="1"/>
      <c r="S27" s="1"/>
      <c r="T27" s="4"/>
    </row>
    <row r="28" spans="2:26" ht="18.95" hidden="1" customHeight="1" thickBot="1" x14ac:dyDescent="0.25">
      <c r="B28" s="12"/>
      <c r="C28" s="65" t="s">
        <v>31</v>
      </c>
      <c r="D28" s="195" t="str">
        <f>IF(AND(D7&lt;150,D6&lt;150),D18-D17,"")</f>
        <v/>
      </c>
      <c r="E28" s="196"/>
      <c r="F28" s="13"/>
      <c r="G28" s="13"/>
      <c r="H28" s="14"/>
      <c r="J28" s="1"/>
      <c r="K28" s="1"/>
      <c r="L28" s="1"/>
      <c r="M28" s="1"/>
      <c r="N28" s="1"/>
      <c r="O28" s="1"/>
      <c r="P28" s="1"/>
      <c r="Q28" s="1"/>
      <c r="R28" s="1"/>
      <c r="S28" s="1"/>
      <c r="T28" s="4"/>
    </row>
    <row r="29" spans="2:26" ht="18.95" customHeight="1" x14ac:dyDescent="0.2">
      <c r="B29" s="12"/>
      <c r="C29" s="72"/>
      <c r="D29" s="13"/>
      <c r="E29" s="13"/>
      <c r="F29" s="13"/>
      <c r="G29" s="13"/>
      <c r="H29" s="14"/>
      <c r="J29" s="1"/>
      <c r="K29" s="1"/>
      <c r="L29" s="1"/>
      <c r="M29" s="1"/>
      <c r="N29" s="1"/>
      <c r="O29" s="1"/>
      <c r="P29" s="1"/>
      <c r="Q29" s="1"/>
      <c r="R29" s="1"/>
      <c r="S29" s="1"/>
      <c r="T29" s="4"/>
    </row>
    <row r="30" spans="2:26" ht="20.100000000000001" customHeight="1" x14ac:dyDescent="0.2">
      <c r="B30" s="12"/>
      <c r="C30" s="75" t="str">
        <f>R36</f>
        <v>RESOLUÇÃO HOMOLOGATÓRIA Nº 3.459, DE 20 DE MAIO DE 2025</v>
      </c>
      <c r="D30" s="13"/>
      <c r="E30" s="13"/>
      <c r="F30" s="13"/>
      <c r="G30" s="13"/>
      <c r="H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4"/>
      <c r="V30" t="s">
        <v>32</v>
      </c>
      <c r="W30"/>
      <c r="X30"/>
      <c r="Y30"/>
      <c r="Z30"/>
    </row>
    <row r="31" spans="2:26" ht="20.100000000000001" customHeight="1" x14ac:dyDescent="0.2">
      <c r="B31" s="12"/>
      <c r="C31" s="75" t="str">
        <f>"Incidência de tributos: PASEP/COFINS médio + ICMS de "&amp;Y1</f>
        <v>Incidência de tributos: PASEP/COFINS médio + ICMS de 18%</v>
      </c>
      <c r="D31" s="13"/>
      <c r="E31" s="13"/>
      <c r="F31" s="13"/>
      <c r="G31" s="13"/>
      <c r="H31" s="14"/>
      <c r="J31" s="1"/>
      <c r="K31" s="1"/>
      <c r="L31" s="1"/>
      <c r="M31" s="1"/>
      <c r="N31" s="1"/>
      <c r="O31" s="1"/>
      <c r="P31" s="1"/>
      <c r="Q31" s="1"/>
      <c r="R31" s="1"/>
      <c r="S31" s="1"/>
      <c r="T31" s="4"/>
      <c r="V31" s="106" t="s">
        <v>99</v>
      </c>
      <c r="W31" s="107"/>
      <c r="X31" s="108"/>
      <c r="Y31" s="109"/>
      <c r="Z31" s="109"/>
    </row>
    <row r="32" spans="2:26" ht="20.100000000000001" customHeight="1" x14ac:dyDescent="0.2">
      <c r="B32" s="12"/>
      <c r="C32" s="75" t="s">
        <v>33</v>
      </c>
      <c r="D32" s="13"/>
      <c r="E32" s="13"/>
      <c r="F32" s="13"/>
      <c r="G32" s="13"/>
      <c r="H32" s="14"/>
      <c r="J32" s="1"/>
      <c r="K32" s="1"/>
      <c r="L32" s="1"/>
      <c r="M32" s="1"/>
      <c r="N32" s="1"/>
      <c r="O32" s="1"/>
      <c r="P32" s="1"/>
      <c r="Q32" s="1"/>
      <c r="R32" s="1"/>
      <c r="S32" s="1"/>
      <c r="T32" s="4"/>
      <c r="V32" s="110"/>
      <c r="W32" s="110"/>
      <c r="X32" s="111"/>
      <c r="Y32"/>
      <c r="Z32"/>
    </row>
    <row r="33" spans="2:26" ht="18" customHeight="1" x14ac:dyDescent="0.3">
      <c r="B33" s="12"/>
      <c r="C33" s="13"/>
      <c r="D33" s="13"/>
      <c r="E33" s="13"/>
      <c r="F33" s="13"/>
      <c r="G33" s="13"/>
      <c r="H33" s="14"/>
      <c r="J33" s="81"/>
      <c r="K33" s="81"/>
      <c r="L33" s="81"/>
      <c r="M33" s="81"/>
      <c r="N33" s="82"/>
      <c r="O33" s="83"/>
      <c r="T33" s="1"/>
      <c r="V33" s="112" t="s">
        <v>34</v>
      </c>
      <c r="W33" s="113"/>
      <c r="X33" s="111"/>
      <c r="Y33" s="112" t="s">
        <v>34</v>
      </c>
      <c r="Z33" s="114"/>
    </row>
    <row r="34" spans="2:26" ht="18" customHeight="1" thickBot="1" x14ac:dyDescent="0.25">
      <c r="B34" s="12"/>
      <c r="C34" s="75" t="s">
        <v>35</v>
      </c>
      <c r="D34" s="80"/>
      <c r="E34" s="13"/>
      <c r="F34" s="13"/>
      <c r="G34" s="13"/>
      <c r="H34" s="14"/>
      <c r="J34" s="81"/>
      <c r="K34" s="81"/>
      <c r="L34" s="81"/>
      <c r="M34" s="81"/>
      <c r="N34" s="82"/>
      <c r="O34" s="83"/>
      <c r="R34" s="92" t="s">
        <v>36</v>
      </c>
      <c r="S34" s="92" t="s">
        <v>37</v>
      </c>
      <c r="V34" s="115" t="s">
        <v>38</v>
      </c>
      <c r="W34" s="116"/>
      <c r="X34" s="117"/>
      <c r="Y34" s="115" t="s">
        <v>39</v>
      </c>
      <c r="Z34" s="118"/>
    </row>
    <row r="35" spans="2:26" ht="21.95" customHeight="1" x14ac:dyDescent="0.2">
      <c r="B35" s="12"/>
      <c r="C35" s="21" t="s">
        <v>40</v>
      </c>
      <c r="D35" s="3">
        <f>IF(OR(OR(D6="",D6=0),D8=""),"",D8/(D6*65))</f>
        <v>0.6349948717948718</v>
      </c>
      <c r="E35" s="13"/>
      <c r="F35" s="13"/>
      <c r="G35" s="13"/>
      <c r="H35" s="14"/>
      <c r="J35" s="192" t="s">
        <v>41</v>
      </c>
      <c r="K35" s="193"/>
      <c r="L35" s="193"/>
      <c r="M35" s="193"/>
      <c r="N35" s="193"/>
      <c r="O35" s="193"/>
      <c r="P35" s="194"/>
      <c r="R35" s="11">
        <f>1/(1-0.18)*1.06</f>
        <v>1.2926829268292683</v>
      </c>
      <c r="S35" s="11">
        <f>1/(1-0.18)*1.06</f>
        <v>1.2926829268292683</v>
      </c>
      <c r="V35" s="119" t="s">
        <v>42</v>
      </c>
      <c r="W35" s="120">
        <v>21.51</v>
      </c>
      <c r="X35" s="121"/>
      <c r="Y35" s="119" t="s">
        <v>43</v>
      </c>
      <c r="Z35" s="122">
        <v>21.51</v>
      </c>
    </row>
    <row r="36" spans="2:26" ht="21.95" customHeight="1" x14ac:dyDescent="0.2">
      <c r="B36" s="12"/>
      <c r="C36" s="21" t="s">
        <v>44</v>
      </c>
      <c r="D36" s="3">
        <f>IF(OR(OR(D7="",D7=0),D9=""),"",D9/(D7*665))</f>
        <v>0.60150375939849621</v>
      </c>
      <c r="E36" s="13"/>
      <c r="F36" s="13"/>
      <c r="G36" s="13"/>
      <c r="H36" s="14"/>
      <c r="J36" s="264" t="s">
        <v>45</v>
      </c>
      <c r="K36" s="265"/>
      <c r="L36" s="265"/>
      <c r="M36" s="265"/>
      <c r="N36" s="265"/>
      <c r="O36" s="265"/>
      <c r="P36" s="266"/>
      <c r="R36" s="213" t="str">
        <f>V31</f>
        <v>RESOLUÇÃO HOMOLOGATÓRIA Nº 3.459, DE 20 DE MAIO DE 2025</v>
      </c>
      <c r="S36" s="213"/>
      <c r="V36" s="119" t="s">
        <v>46</v>
      </c>
      <c r="W36" s="120">
        <v>10.5</v>
      </c>
      <c r="X36" s="121"/>
      <c r="Y36" s="119" t="s">
        <v>47</v>
      </c>
      <c r="Z36" s="122">
        <v>10.5</v>
      </c>
    </row>
    <row r="37" spans="2:26" ht="15" customHeight="1" thickBot="1" x14ac:dyDescent="0.25">
      <c r="B37" s="12"/>
      <c r="C37" s="13"/>
      <c r="D37" s="13"/>
      <c r="E37" s="13"/>
      <c r="F37" s="13"/>
      <c r="G37" s="13"/>
      <c r="H37" s="14"/>
      <c r="J37" s="15"/>
      <c r="K37" s="16"/>
      <c r="L37" s="16"/>
      <c r="M37" s="16"/>
      <c r="N37" s="16"/>
      <c r="O37" s="16"/>
      <c r="P37" s="17" t="s">
        <v>48</v>
      </c>
      <c r="R37" s="18" t="s">
        <v>49</v>
      </c>
      <c r="S37" s="18"/>
      <c r="V37" s="123" t="s">
        <v>50</v>
      </c>
      <c r="W37" s="124"/>
      <c r="X37" s="178" t="s">
        <v>51</v>
      </c>
      <c r="Y37" s="123" t="s">
        <v>52</v>
      </c>
      <c r="Z37" s="124"/>
    </row>
    <row r="38" spans="2:26" ht="15" customHeight="1" thickBot="1" x14ac:dyDescent="0.25">
      <c r="B38" s="12"/>
      <c r="C38" s="84" t="s">
        <v>53</v>
      </c>
      <c r="D38" s="13"/>
      <c r="E38" s="13"/>
      <c r="F38" s="13"/>
      <c r="G38" s="13"/>
      <c r="H38" s="14"/>
      <c r="J38" s="224" t="str">
        <f>RIGHT(R36,4)</f>
        <v>2025</v>
      </c>
      <c r="K38" s="227" t="s">
        <v>54</v>
      </c>
      <c r="L38" s="228"/>
      <c r="M38" s="227" t="s">
        <v>55</v>
      </c>
      <c r="N38" s="228"/>
      <c r="O38" s="19" t="s">
        <v>56</v>
      </c>
      <c r="P38" s="20">
        <f>IF($X$1=1,R38*$R$35,R38*$S$35)</f>
        <v>0</v>
      </c>
      <c r="R38" s="95">
        <v>0</v>
      </c>
      <c r="V38" s="119" t="s">
        <v>43</v>
      </c>
      <c r="W38" s="120">
        <v>562.30999999999995</v>
      </c>
      <c r="X38" s="125">
        <v>469.12</v>
      </c>
      <c r="Y38" s="119" t="s">
        <v>43</v>
      </c>
      <c r="Z38" s="122">
        <v>93.19</v>
      </c>
    </row>
    <row r="39" spans="2:26" ht="24.95" customHeight="1" thickBot="1" x14ac:dyDescent="0.25">
      <c r="B39" s="12"/>
      <c r="C39" s="85" t="s">
        <v>57</v>
      </c>
      <c r="D39" s="13"/>
      <c r="E39" s="13"/>
      <c r="F39" s="13"/>
      <c r="G39" s="13"/>
      <c r="H39" s="14"/>
      <c r="J39" s="225"/>
      <c r="K39" s="229"/>
      <c r="L39" s="230"/>
      <c r="M39" s="231" t="s">
        <v>58</v>
      </c>
      <c r="N39" s="232"/>
      <c r="O39" s="25" t="s">
        <v>59</v>
      </c>
      <c r="P39" s="20">
        <f>IF($X$1=1,R39*$R$35,R39*$S$35)</f>
        <v>0</v>
      </c>
      <c r="R39" s="96">
        <v>0</v>
      </c>
      <c r="S39" s="94">
        <v>0</v>
      </c>
      <c r="V39" s="119"/>
      <c r="W39" s="120"/>
      <c r="X39" s="126"/>
      <c r="Y39" s="119" t="s">
        <v>47</v>
      </c>
      <c r="Z39" s="120">
        <v>93.19</v>
      </c>
    </row>
    <row r="40" spans="2:26" ht="24.95" customHeight="1" x14ac:dyDescent="0.2">
      <c r="B40" s="12"/>
      <c r="C40" s="86" t="s">
        <v>60</v>
      </c>
      <c r="D40" s="13"/>
      <c r="E40" s="13"/>
      <c r="F40" s="13"/>
      <c r="G40" s="13"/>
      <c r="H40" s="14"/>
      <c r="J40" s="225"/>
      <c r="K40" s="233" t="s">
        <v>61</v>
      </c>
      <c r="L40" s="234"/>
      <c r="M40" s="233" t="s">
        <v>55</v>
      </c>
      <c r="N40" s="234"/>
      <c r="O40" s="27" t="s">
        <v>62</v>
      </c>
      <c r="P40" s="28">
        <f>IF($X$1=1,R40*$R$35,R40*$S$35)</f>
        <v>88.173902439024388</v>
      </c>
      <c r="R40" s="31">
        <f>Z57</f>
        <v>68.209999999999994</v>
      </c>
      <c r="V40" s="119" t="s">
        <v>47</v>
      </c>
      <c r="W40" s="120">
        <v>383.16</v>
      </c>
      <c r="X40" s="125">
        <v>289.97000000000003</v>
      </c>
      <c r="Y40" s="127" t="s">
        <v>63</v>
      </c>
      <c r="Z40" s="128"/>
    </row>
    <row r="41" spans="2:26" ht="24.95" customHeight="1" thickBot="1" x14ac:dyDescent="0.25">
      <c r="B41" s="12"/>
      <c r="C41" s="86" t="s">
        <v>64</v>
      </c>
      <c r="D41" s="13"/>
      <c r="E41" s="13"/>
      <c r="F41" s="13"/>
      <c r="G41" s="13"/>
      <c r="H41" s="14"/>
      <c r="J41" s="225"/>
      <c r="K41" s="235"/>
      <c r="L41" s="236"/>
      <c r="M41" s="237"/>
      <c r="N41" s="238"/>
      <c r="O41" s="29" t="s">
        <v>65</v>
      </c>
      <c r="P41" s="30">
        <f>IF($X$1=1,R41*$R$35,R41*$S$35)</f>
        <v>29.486097560975608</v>
      </c>
      <c r="R41" s="31">
        <f>Z58</f>
        <v>22.81</v>
      </c>
      <c r="S41" s="104"/>
      <c r="V41" s="119"/>
      <c r="W41" s="120"/>
      <c r="X41" s="121"/>
      <c r="Y41" s="129" t="s">
        <v>39</v>
      </c>
      <c r="Z41" s="130"/>
    </row>
    <row r="42" spans="2:26" ht="24.95" customHeight="1" x14ac:dyDescent="0.2">
      <c r="B42" s="12"/>
      <c r="C42" s="86" t="s">
        <v>66</v>
      </c>
      <c r="D42" s="13"/>
      <c r="E42" s="13"/>
      <c r="F42" s="13"/>
      <c r="G42" s="13"/>
      <c r="H42" s="14"/>
      <c r="J42" s="225"/>
      <c r="K42" s="235"/>
      <c r="L42" s="236"/>
      <c r="M42" s="214" t="s">
        <v>58</v>
      </c>
      <c r="N42" s="215"/>
      <c r="O42" s="32" t="s">
        <v>62</v>
      </c>
      <c r="P42" s="30">
        <f>IF($X$1=1,R42*$R$35,R42*$S$35)</f>
        <v>813.27853658536583</v>
      </c>
      <c r="R42" s="31">
        <f>S42+VLOOKUP($U$2,$T$3:$V$7,3,0)</f>
        <v>629.14</v>
      </c>
      <c r="S42" s="105">
        <f>W56</f>
        <v>629.14</v>
      </c>
      <c r="V42" s="127" t="s">
        <v>63</v>
      </c>
      <c r="W42" s="131"/>
      <c r="X42" s="121"/>
      <c r="Y42" s="119" t="s">
        <v>43</v>
      </c>
      <c r="Z42" s="132">
        <v>34.97</v>
      </c>
    </row>
    <row r="43" spans="2:26" ht="24.95" customHeight="1" thickBot="1" x14ac:dyDescent="0.25">
      <c r="B43" s="87"/>
      <c r="C43" s="88"/>
      <c r="D43" s="89"/>
      <c r="E43" s="89"/>
      <c r="F43" s="89"/>
      <c r="G43" s="89"/>
      <c r="H43" s="90"/>
      <c r="J43" s="225"/>
      <c r="K43" s="235"/>
      <c r="L43" s="236"/>
      <c r="M43" s="216"/>
      <c r="N43" s="217"/>
      <c r="O43" s="33"/>
      <c r="P43" s="30"/>
      <c r="R43" s="31"/>
      <c r="S43" s="104"/>
      <c r="V43" s="129" t="s">
        <v>38</v>
      </c>
      <c r="W43" s="133"/>
      <c r="X43" s="121"/>
      <c r="Y43" s="119" t="s">
        <v>47</v>
      </c>
      <c r="Z43" s="132">
        <v>13.12</v>
      </c>
    </row>
    <row r="44" spans="2:26" ht="24.95" customHeight="1" x14ac:dyDescent="0.2">
      <c r="J44" s="225"/>
      <c r="K44" s="235"/>
      <c r="L44" s="236"/>
      <c r="M44" s="216"/>
      <c r="N44" s="217"/>
      <c r="O44" s="33" t="s">
        <v>65</v>
      </c>
      <c r="P44" s="30">
        <f>IF($X$1=1,R44*$R$35,R44*$S$35)</f>
        <v>581.70731707317077</v>
      </c>
      <c r="R44" s="31">
        <f>S44+VLOOKUP($U$2,$T$3:$V$7,3,0)</f>
        <v>450</v>
      </c>
      <c r="S44" s="105">
        <f>W58</f>
        <v>450</v>
      </c>
      <c r="V44" s="134" t="s">
        <v>42</v>
      </c>
      <c r="W44" s="135">
        <v>34.97</v>
      </c>
      <c r="X44" s="121"/>
      <c r="Y44" s="136" t="s">
        <v>52</v>
      </c>
      <c r="Z44" s="137"/>
    </row>
    <row r="45" spans="2:26" ht="25.15" customHeight="1" thickBot="1" x14ac:dyDescent="0.25">
      <c r="J45" s="225"/>
      <c r="K45" s="237"/>
      <c r="L45" s="238"/>
      <c r="M45" s="218"/>
      <c r="N45" s="219"/>
      <c r="O45" s="37"/>
      <c r="P45" s="38"/>
      <c r="R45" s="39"/>
      <c r="S45" s="104"/>
      <c r="V45" s="134" t="s">
        <v>46</v>
      </c>
      <c r="W45" s="135">
        <v>13.12</v>
      </c>
      <c r="X45" s="121"/>
      <c r="Y45" s="119" t="s">
        <v>43</v>
      </c>
      <c r="Z45" s="122">
        <v>115.54</v>
      </c>
    </row>
    <row r="46" spans="2:26" ht="25.15" customHeight="1" thickBot="1" x14ac:dyDescent="0.25">
      <c r="J46" s="225"/>
      <c r="K46" s="249" t="s">
        <v>67</v>
      </c>
      <c r="L46" s="250"/>
      <c r="M46" s="199" t="s">
        <v>55</v>
      </c>
      <c r="N46" s="200"/>
      <c r="O46" s="41" t="s">
        <v>65</v>
      </c>
      <c r="P46" s="42">
        <f>IF($X$1=1,R46*$R$35,R46*$S$35)</f>
        <v>29.486097560975608</v>
      </c>
      <c r="R46" s="43">
        <f>R41</f>
        <v>22.81</v>
      </c>
      <c r="S46" s="104"/>
      <c r="V46" s="136" t="s">
        <v>50</v>
      </c>
      <c r="W46" s="138"/>
      <c r="X46" s="178" t="s">
        <v>68</v>
      </c>
      <c r="Y46" s="119" t="s">
        <v>47</v>
      </c>
      <c r="Z46" s="120">
        <v>115.54</v>
      </c>
    </row>
    <row r="47" spans="2:26" ht="25.15" customHeight="1" x14ac:dyDescent="0.2">
      <c r="J47" s="225"/>
      <c r="K47" s="251"/>
      <c r="L47" s="252"/>
      <c r="M47" s="203" t="s">
        <v>58</v>
      </c>
      <c r="N47" s="204"/>
      <c r="O47" s="45" t="s">
        <v>62</v>
      </c>
      <c r="P47" s="46">
        <f>IF($X$1=1,R47*$R$35,R47*$S$35)</f>
        <v>2953.7287804878051</v>
      </c>
      <c r="R47" s="47">
        <f>S47+VLOOKUP($U$2,$T$3:$V$7,3,0)</f>
        <v>2284.96</v>
      </c>
      <c r="S47" s="105">
        <f>W65</f>
        <v>2284.96</v>
      </c>
      <c r="V47" s="119" t="s">
        <v>43</v>
      </c>
      <c r="W47" s="120">
        <v>584.66</v>
      </c>
      <c r="X47" s="125">
        <v>469.12</v>
      </c>
      <c r="Y47" s="127" t="s">
        <v>69</v>
      </c>
      <c r="Z47" s="128"/>
    </row>
    <row r="48" spans="2:26" ht="25.15" customHeight="1" x14ac:dyDescent="0.2">
      <c r="J48" s="225"/>
      <c r="K48" s="251"/>
      <c r="L48" s="252"/>
      <c r="M48" s="205"/>
      <c r="N48" s="206"/>
      <c r="O48" s="49"/>
      <c r="P48" s="46"/>
      <c r="R48" s="47"/>
      <c r="S48" s="104"/>
      <c r="V48" s="119"/>
      <c r="W48" s="120"/>
      <c r="X48" s="126"/>
      <c r="Y48" s="139" t="s">
        <v>39</v>
      </c>
      <c r="Z48" s="140"/>
    </row>
    <row r="49" spans="10:26" ht="25.15" customHeight="1" x14ac:dyDescent="0.2">
      <c r="J49" s="225"/>
      <c r="K49" s="251"/>
      <c r="L49" s="252"/>
      <c r="M49" s="205"/>
      <c r="N49" s="206"/>
      <c r="O49" s="49" t="s">
        <v>65</v>
      </c>
      <c r="P49" s="46">
        <f>IF($X$1=1,R49*$R$35,R49*$S$35)</f>
        <v>581.70731707317077</v>
      </c>
      <c r="R49" s="47">
        <f>R44</f>
        <v>450</v>
      </c>
      <c r="S49" s="104"/>
      <c r="V49" s="119" t="s">
        <v>47</v>
      </c>
      <c r="W49" s="120">
        <v>405.51000000000005</v>
      </c>
      <c r="X49" s="125">
        <v>289.97000000000003</v>
      </c>
      <c r="Y49" s="119" t="s">
        <v>43</v>
      </c>
      <c r="Z49" s="132">
        <v>68.209999999999994</v>
      </c>
    </row>
    <row r="50" spans="10:26" ht="25.15" customHeight="1" thickBot="1" x14ac:dyDescent="0.25">
      <c r="J50" s="225"/>
      <c r="K50" s="253"/>
      <c r="L50" s="254"/>
      <c r="M50" s="207"/>
      <c r="N50" s="208"/>
      <c r="O50" s="52"/>
      <c r="P50" s="53"/>
      <c r="R50" s="47"/>
      <c r="S50" s="104"/>
      <c r="V50" s="119"/>
      <c r="W50" s="120"/>
      <c r="X50" s="121"/>
      <c r="Y50" s="119" t="s">
        <v>47</v>
      </c>
      <c r="Z50" s="132">
        <v>22.81</v>
      </c>
    </row>
    <row r="51" spans="10:26" ht="25.15" customHeight="1" thickBot="1" x14ac:dyDescent="0.25">
      <c r="J51" s="225"/>
      <c r="K51" s="220" t="s">
        <v>70</v>
      </c>
      <c r="L51" s="221"/>
      <c r="M51" s="222" t="s">
        <v>58</v>
      </c>
      <c r="N51" s="223"/>
      <c r="O51" s="54" t="s">
        <v>59</v>
      </c>
      <c r="P51" s="55">
        <f t="shared" ref="P51:P57" si="0">IF($X$1=1,R51*$R$35,R51*$S$35)</f>
        <v>1109.8717073170731</v>
      </c>
      <c r="R51" s="56">
        <f>S51+VLOOKUP($U$2,$T$3:$V$7,3,0)</f>
        <v>858.57999999999993</v>
      </c>
      <c r="S51" s="105">
        <f>Z72+Z73</f>
        <v>858.57999999999993</v>
      </c>
      <c r="V51" s="127" t="s">
        <v>71</v>
      </c>
      <c r="W51" s="131"/>
      <c r="X51" s="121"/>
      <c r="Y51" s="141" t="s">
        <v>52</v>
      </c>
      <c r="Z51" s="142"/>
    </row>
    <row r="52" spans="10:26" ht="25.15" customHeight="1" thickBot="1" x14ac:dyDescent="0.25">
      <c r="J52" s="225"/>
      <c r="K52" s="201" t="s">
        <v>72</v>
      </c>
      <c r="L52" s="202"/>
      <c r="M52" s="247" t="s">
        <v>58</v>
      </c>
      <c r="N52" s="248"/>
      <c r="O52" s="58" t="s">
        <v>59</v>
      </c>
      <c r="P52" s="55">
        <f t="shared" si="0"/>
        <v>1109.8717073170731</v>
      </c>
      <c r="R52" s="59">
        <f>S52+VLOOKUP($U$2,$T$3:$V$7,3,0)</f>
        <v>858.57999999999993</v>
      </c>
      <c r="S52" s="105">
        <f>Z74+Z75</f>
        <v>858.57999999999993</v>
      </c>
      <c r="V52" s="143" t="s">
        <v>38</v>
      </c>
      <c r="W52" s="144"/>
      <c r="X52" s="121"/>
      <c r="Y52" s="119" t="s">
        <v>43</v>
      </c>
      <c r="Z52" s="145">
        <v>153.22999999999999</v>
      </c>
    </row>
    <row r="53" spans="10:26" ht="25.15" customHeight="1" thickBot="1" x14ac:dyDescent="0.25">
      <c r="J53" s="225"/>
      <c r="K53" s="209" t="s">
        <v>73</v>
      </c>
      <c r="L53" s="210"/>
      <c r="M53" s="209" t="s">
        <v>55</v>
      </c>
      <c r="N53" s="210"/>
      <c r="O53" s="61" t="s">
        <v>56</v>
      </c>
      <c r="P53" s="20">
        <f t="shared" si="0"/>
        <v>0</v>
      </c>
      <c r="R53" s="95">
        <v>0</v>
      </c>
      <c r="V53" s="134" t="s">
        <v>42</v>
      </c>
      <c r="W53" s="135">
        <v>68.209999999999994</v>
      </c>
      <c r="X53" s="121"/>
      <c r="Y53" s="119" t="s">
        <v>47</v>
      </c>
      <c r="Z53" s="146">
        <v>153.22999999999999</v>
      </c>
    </row>
    <row r="54" spans="10:26" ht="25.15" customHeight="1" thickBot="1" x14ac:dyDescent="0.25">
      <c r="J54" s="225"/>
      <c r="K54" s="261"/>
      <c r="L54" s="262"/>
      <c r="M54" s="211" t="s">
        <v>58</v>
      </c>
      <c r="N54" s="212"/>
      <c r="O54" s="62" t="s">
        <v>59</v>
      </c>
      <c r="P54" s="26">
        <f t="shared" si="0"/>
        <v>0</v>
      </c>
      <c r="R54" s="96">
        <v>0</v>
      </c>
      <c r="S54" s="94">
        <v>0</v>
      </c>
      <c r="V54" s="134" t="s">
        <v>46</v>
      </c>
      <c r="W54" s="135">
        <v>22.81</v>
      </c>
      <c r="X54" s="121"/>
      <c r="Y54" s="141"/>
      <c r="Z54" s="142"/>
    </row>
    <row r="55" spans="10:26" ht="19.5" customHeight="1" x14ac:dyDescent="0.2">
      <c r="J55" s="225"/>
      <c r="K55" s="179" t="s">
        <v>74</v>
      </c>
      <c r="L55" s="180"/>
      <c r="M55" s="179" t="s">
        <v>55</v>
      </c>
      <c r="N55" s="180"/>
      <c r="O55" s="64" t="s">
        <v>62</v>
      </c>
      <c r="P55" s="28">
        <f t="shared" si="0"/>
        <v>136.0290243902439</v>
      </c>
      <c r="R55" s="67">
        <f>Z64</f>
        <v>105.23</v>
      </c>
      <c r="V55" s="147" t="s">
        <v>50</v>
      </c>
      <c r="W55" s="148"/>
      <c r="X55" s="178" t="s">
        <v>75</v>
      </c>
      <c r="Y55" s="127" t="s">
        <v>76</v>
      </c>
      <c r="Z55" s="128"/>
    </row>
    <row r="56" spans="10:26" ht="18" thickBot="1" x14ac:dyDescent="0.25">
      <c r="J56" s="225"/>
      <c r="K56" s="181"/>
      <c r="L56" s="182"/>
      <c r="M56" s="183"/>
      <c r="N56" s="184"/>
      <c r="O56" s="66" t="s">
        <v>65</v>
      </c>
      <c r="P56" s="30">
        <f t="shared" si="0"/>
        <v>29.42146341463415</v>
      </c>
      <c r="R56" s="67">
        <f>Z65</f>
        <v>22.76</v>
      </c>
      <c r="V56" s="119" t="s">
        <v>43</v>
      </c>
      <c r="W56" s="120">
        <v>629.14</v>
      </c>
      <c r="X56" s="125">
        <v>475.91</v>
      </c>
      <c r="Y56" s="143" t="s">
        <v>39</v>
      </c>
      <c r="Z56" s="149"/>
    </row>
    <row r="57" spans="10:26" ht="15.75" x14ac:dyDescent="0.2">
      <c r="J57" s="225"/>
      <c r="K57" s="181"/>
      <c r="L57" s="182"/>
      <c r="M57" s="185" t="s">
        <v>58</v>
      </c>
      <c r="N57" s="186"/>
      <c r="O57" s="68" t="s">
        <v>62</v>
      </c>
      <c r="P57" s="30">
        <f t="shared" si="0"/>
        <v>901.21975609756112</v>
      </c>
      <c r="R57" s="67">
        <f>S57+VLOOKUP($U$2,$T$3:$V$7,3,0)</f>
        <v>697.17000000000007</v>
      </c>
      <c r="S57" s="105">
        <f>W93</f>
        <v>697.17000000000007</v>
      </c>
      <c r="V57" s="119"/>
      <c r="W57" s="120"/>
      <c r="X57" s="126"/>
      <c r="Y57" s="119" t="s">
        <v>43</v>
      </c>
      <c r="Z57" s="135">
        <v>68.209999999999994</v>
      </c>
    </row>
    <row r="58" spans="10:26" ht="15.75" x14ac:dyDescent="0.2">
      <c r="J58" s="225"/>
      <c r="K58" s="181"/>
      <c r="L58" s="182"/>
      <c r="M58" s="187"/>
      <c r="N58" s="188"/>
      <c r="O58" s="69"/>
      <c r="P58" s="30"/>
      <c r="R58" s="67"/>
      <c r="S58" s="104"/>
      <c r="V58" s="119" t="s">
        <v>47</v>
      </c>
      <c r="W58" s="120">
        <v>450</v>
      </c>
      <c r="X58" s="125">
        <v>296.77</v>
      </c>
      <c r="Y58" s="119" t="s">
        <v>47</v>
      </c>
      <c r="Z58" s="135">
        <v>22.81</v>
      </c>
    </row>
    <row r="59" spans="10:26" ht="17.25" x14ac:dyDescent="0.2">
      <c r="J59" s="225"/>
      <c r="K59" s="181"/>
      <c r="L59" s="182"/>
      <c r="M59" s="187"/>
      <c r="N59" s="188"/>
      <c r="O59" s="69" t="s">
        <v>65</v>
      </c>
      <c r="P59" s="30">
        <f>IF($X$1=1,R59*$R$35,R59*$S$35)</f>
        <v>669.64853658536583</v>
      </c>
      <c r="R59" s="67">
        <f>S59+VLOOKUP($U$2,$T$3:$V$7,3,0)</f>
        <v>518.03</v>
      </c>
      <c r="S59" s="105">
        <f>W95</f>
        <v>518.03</v>
      </c>
      <c r="V59" s="119"/>
      <c r="W59" s="120"/>
      <c r="X59" s="121"/>
      <c r="Y59" s="147" t="s">
        <v>52</v>
      </c>
      <c r="Z59" s="150"/>
    </row>
    <row r="60" spans="10:26" ht="18" thickBot="1" x14ac:dyDescent="0.25">
      <c r="J60" s="225"/>
      <c r="K60" s="183"/>
      <c r="L60" s="184"/>
      <c r="M60" s="189"/>
      <c r="N60" s="190"/>
      <c r="O60" s="70"/>
      <c r="P60" s="38"/>
      <c r="R60" s="71"/>
      <c r="S60" s="104"/>
      <c r="V60" s="147"/>
      <c r="W60" s="151"/>
      <c r="X60" s="121"/>
      <c r="Y60" s="119" t="s">
        <v>43</v>
      </c>
      <c r="Z60" s="146">
        <v>153.22999999999999</v>
      </c>
    </row>
    <row r="61" spans="10:26" ht="23.25" thickBot="1" x14ac:dyDescent="0.25">
      <c r="J61" s="225"/>
      <c r="K61" s="239" t="s">
        <v>77</v>
      </c>
      <c r="L61" s="240"/>
      <c r="M61" s="245" t="s">
        <v>55</v>
      </c>
      <c r="N61" s="246"/>
      <c r="O61" s="73" t="s">
        <v>65</v>
      </c>
      <c r="P61" s="42">
        <f>IF($X$1=1,R61*$R$35,R61*$S$35)</f>
        <v>29.42146341463415</v>
      </c>
      <c r="R61" s="74">
        <f>R56</f>
        <v>22.76</v>
      </c>
      <c r="S61" s="104"/>
      <c r="V61" s="127" t="s">
        <v>78</v>
      </c>
      <c r="W61" s="131"/>
      <c r="X61" s="121"/>
      <c r="Y61" s="119" t="s">
        <v>47</v>
      </c>
      <c r="Z61" s="146">
        <v>153.22999999999999</v>
      </c>
    </row>
    <row r="62" spans="10:26" ht="22.5" x14ac:dyDescent="0.2">
      <c r="J62" s="225"/>
      <c r="K62" s="241"/>
      <c r="L62" s="242"/>
      <c r="M62" s="255" t="s">
        <v>58</v>
      </c>
      <c r="N62" s="256"/>
      <c r="O62" s="76" t="s">
        <v>62</v>
      </c>
      <c r="P62" s="46">
        <f>IF($X$1=1,R62*$R$35,R62*$S$35)</f>
        <v>4203.8565853658538</v>
      </c>
      <c r="R62" s="77">
        <f>S62+VLOOKUP($U$2,$T$3:$V$7,3,0)</f>
        <v>3252.04</v>
      </c>
      <c r="S62" s="105">
        <f>W102</f>
        <v>3252.04</v>
      </c>
      <c r="V62" s="152" t="s">
        <v>38</v>
      </c>
      <c r="W62" s="153"/>
      <c r="X62" s="121"/>
      <c r="Y62" s="127" t="s">
        <v>79</v>
      </c>
      <c r="Z62" s="128"/>
    </row>
    <row r="63" spans="10:26" ht="17.25" x14ac:dyDescent="0.2">
      <c r="J63" s="225"/>
      <c r="K63" s="241"/>
      <c r="L63" s="242"/>
      <c r="M63" s="257"/>
      <c r="N63" s="258"/>
      <c r="O63" s="78"/>
      <c r="P63" s="46"/>
      <c r="R63" s="77"/>
      <c r="V63" s="134" t="s">
        <v>46</v>
      </c>
      <c r="W63" s="154">
        <v>22.81</v>
      </c>
      <c r="X63" s="121"/>
      <c r="Y63" s="143" t="s">
        <v>39</v>
      </c>
      <c r="Z63" s="149"/>
    </row>
    <row r="64" spans="10:26" ht="17.25" x14ac:dyDescent="0.2">
      <c r="J64" s="225"/>
      <c r="K64" s="241"/>
      <c r="L64" s="242"/>
      <c r="M64" s="257"/>
      <c r="N64" s="258"/>
      <c r="O64" s="78" t="s">
        <v>65</v>
      </c>
      <c r="P64" s="46">
        <f>IF($X$1=1,R64*$R$35,R64*$S$35)</f>
        <v>669.64853658536583</v>
      </c>
      <c r="R64" s="77">
        <f>R59</f>
        <v>518.03</v>
      </c>
      <c r="V64" s="152" t="s">
        <v>50</v>
      </c>
      <c r="W64" s="155"/>
      <c r="X64" s="121"/>
      <c r="Y64" s="119" t="s">
        <v>43</v>
      </c>
      <c r="Z64" s="132">
        <v>105.23</v>
      </c>
    </row>
    <row r="65" spans="10:26" ht="16.5" thickBot="1" x14ac:dyDescent="0.25">
      <c r="J65" s="226"/>
      <c r="K65" s="243"/>
      <c r="L65" s="244"/>
      <c r="M65" s="259"/>
      <c r="N65" s="260"/>
      <c r="O65" s="79"/>
      <c r="P65" s="53"/>
      <c r="R65" s="77"/>
      <c r="V65" s="119" t="s">
        <v>43</v>
      </c>
      <c r="W65" s="156">
        <v>2284.96</v>
      </c>
      <c r="X65" s="125">
        <v>1809.05</v>
      </c>
      <c r="Y65" s="119" t="s">
        <v>47</v>
      </c>
      <c r="Z65" s="132">
        <v>22.76</v>
      </c>
    </row>
    <row r="66" spans="10:26" ht="17.25" x14ac:dyDescent="0.2">
      <c r="V66" s="119"/>
      <c r="W66" s="156"/>
      <c r="X66" s="121"/>
      <c r="Y66" s="147" t="s">
        <v>52</v>
      </c>
      <c r="Z66" s="150"/>
    </row>
    <row r="67" spans="10:26" x14ac:dyDescent="0.2">
      <c r="V67" s="119" t="s">
        <v>47</v>
      </c>
      <c r="W67" s="120">
        <v>450</v>
      </c>
      <c r="X67" s="121"/>
      <c r="Y67" s="119" t="s">
        <v>43</v>
      </c>
      <c r="Z67" s="145">
        <v>215.68</v>
      </c>
    </row>
    <row r="68" spans="10:26" x14ac:dyDescent="0.2">
      <c r="V68" s="119"/>
      <c r="W68" s="120"/>
      <c r="X68" s="121"/>
      <c r="Y68" s="119" t="s">
        <v>47</v>
      </c>
      <c r="Z68" s="146">
        <v>215.68</v>
      </c>
    </row>
    <row r="69" spans="10:26" x14ac:dyDescent="0.2">
      <c r="V69" s="157" t="s">
        <v>80</v>
      </c>
      <c r="W69" s="158">
        <v>1655.82</v>
      </c>
      <c r="X69" s="121"/>
      <c r="Y69" s="99"/>
      <c r="Z69" s="98"/>
    </row>
    <row r="70" spans="10:26" ht="22.5" x14ac:dyDescent="0.2">
      <c r="V70" s="159" t="s">
        <v>81</v>
      </c>
      <c r="W70" s="131"/>
      <c r="X70" s="121"/>
      <c r="Y70" s="99"/>
      <c r="Z70" s="98"/>
    </row>
    <row r="71" spans="10:26" ht="18" x14ac:dyDescent="0.2">
      <c r="V71" s="160" t="s">
        <v>38</v>
      </c>
      <c r="W71" s="161"/>
      <c r="X71" s="121"/>
      <c r="Y71" s="100" t="s">
        <v>82</v>
      </c>
      <c r="Z71" s="101"/>
    </row>
    <row r="72" spans="10:26" x14ac:dyDescent="0.2">
      <c r="V72" s="134" t="s">
        <v>42</v>
      </c>
      <c r="W72" s="135">
        <v>68.209999999999994</v>
      </c>
      <c r="X72" s="121"/>
      <c r="Y72" s="102" t="s">
        <v>83</v>
      </c>
      <c r="Z72" s="103">
        <v>317.27999999999997</v>
      </c>
    </row>
    <row r="73" spans="10:26" x14ac:dyDescent="0.2">
      <c r="V73" s="134" t="s">
        <v>46</v>
      </c>
      <c r="W73" s="135">
        <v>22.81</v>
      </c>
      <c r="X73" s="121"/>
      <c r="Y73" s="102" t="s">
        <v>84</v>
      </c>
      <c r="Z73" s="103">
        <v>541.29999999999995</v>
      </c>
    </row>
    <row r="74" spans="10:26" ht="17.25" x14ac:dyDescent="0.2">
      <c r="V74" s="160" t="s">
        <v>50</v>
      </c>
      <c r="W74" s="161"/>
      <c r="X74" s="121"/>
      <c r="Y74" s="102" t="s">
        <v>85</v>
      </c>
      <c r="Z74" s="103">
        <v>317.27999999999997</v>
      </c>
    </row>
    <row r="75" spans="10:26" x14ac:dyDescent="0.2">
      <c r="V75" s="119" t="s">
        <v>43</v>
      </c>
      <c r="W75" s="156">
        <v>629.14</v>
      </c>
      <c r="X75" s="121"/>
      <c r="Y75" s="102" t="s">
        <v>86</v>
      </c>
      <c r="Z75" s="103">
        <v>541.29999999999995</v>
      </c>
    </row>
    <row r="76" spans="10:26" x14ac:dyDescent="0.2">
      <c r="V76" s="119"/>
      <c r="W76" s="156"/>
      <c r="X76" s="121"/>
      <c r="Y76" s="102" t="s">
        <v>87</v>
      </c>
      <c r="Z76" s="103">
        <v>317.27999999999997</v>
      </c>
    </row>
    <row r="77" spans="10:26" x14ac:dyDescent="0.2">
      <c r="V77" s="119" t="s">
        <v>47</v>
      </c>
      <c r="W77" s="120">
        <v>450</v>
      </c>
      <c r="X77" s="121"/>
      <c r="Y77" s="102" t="s">
        <v>88</v>
      </c>
      <c r="Z77" s="103">
        <v>541.29999999999995</v>
      </c>
    </row>
    <row r="78" spans="10:26" x14ac:dyDescent="0.2">
      <c r="V78" s="119"/>
      <c r="W78" s="120"/>
      <c r="X78" s="121"/>
      <c r="Y78" s="162"/>
      <c r="Z78" s="163" t="s">
        <v>89</v>
      </c>
    </row>
    <row r="79" spans="10:26" ht="17.25" x14ac:dyDescent="0.2">
      <c r="V79" s="160"/>
      <c r="W79" s="161"/>
      <c r="X79" s="121"/>
      <c r="Y79" s="162"/>
      <c r="Z79" s="164"/>
    </row>
    <row r="80" spans="10:26" ht="22.5" x14ac:dyDescent="0.2">
      <c r="V80" s="165" t="s">
        <v>90</v>
      </c>
      <c r="W80" s="131"/>
      <c r="X80" s="121"/>
      <c r="Y80" s="162"/>
      <c r="Z80" s="164"/>
    </row>
    <row r="81" spans="22:26" ht="17.25" x14ac:dyDescent="0.2">
      <c r="V81" s="152" t="s">
        <v>38</v>
      </c>
      <c r="W81" s="153"/>
      <c r="X81" s="121"/>
      <c r="Y81" s="162"/>
      <c r="Z81" s="164"/>
    </row>
    <row r="82" spans="22:26" x14ac:dyDescent="0.2">
      <c r="V82" s="134" t="s">
        <v>47</v>
      </c>
      <c r="W82" s="154">
        <v>22.81</v>
      </c>
      <c r="X82" s="121"/>
      <c r="Y82" s="162"/>
      <c r="Z82" s="166"/>
    </row>
    <row r="83" spans="22:26" ht="17.25" x14ac:dyDescent="0.2">
      <c r="V83" s="152" t="s">
        <v>50</v>
      </c>
      <c r="W83" s="155"/>
      <c r="X83" s="121"/>
      <c r="Y83" s="162"/>
      <c r="Z83" s="167"/>
    </row>
    <row r="84" spans="22:26" x14ac:dyDescent="0.2">
      <c r="V84" s="119" t="s">
        <v>43</v>
      </c>
      <c r="W84" s="156">
        <v>2284.96</v>
      </c>
      <c r="X84" s="125">
        <v>1809.05</v>
      </c>
      <c r="Y84" s="162"/>
      <c r="Z84" s="164"/>
    </row>
    <row r="85" spans="22:26" x14ac:dyDescent="0.2">
      <c r="V85" s="119"/>
      <c r="W85" s="156"/>
      <c r="X85" s="121"/>
      <c r="Y85" s="162"/>
      <c r="Z85" s="164"/>
    </row>
    <row r="86" spans="22:26" x14ac:dyDescent="0.2">
      <c r="V86" s="119" t="s">
        <v>47</v>
      </c>
      <c r="W86" s="120">
        <v>450</v>
      </c>
      <c r="X86" s="121"/>
      <c r="Y86" s="162"/>
      <c r="Z86" s="164"/>
    </row>
    <row r="87" spans="22:26" x14ac:dyDescent="0.2">
      <c r="V87" s="157" t="s">
        <v>80</v>
      </c>
      <c r="W87" s="158">
        <v>1655.82</v>
      </c>
      <c r="X87" s="121"/>
      <c r="Y87" s="162"/>
      <c r="Z87" s="166"/>
    </row>
    <row r="88" spans="22:26" ht="22.5" x14ac:dyDescent="0.2">
      <c r="V88" s="159" t="s">
        <v>91</v>
      </c>
      <c r="W88" s="131"/>
      <c r="X88" s="121"/>
      <c r="Y88" s="162"/>
      <c r="Z88" s="167"/>
    </row>
    <row r="89" spans="22:26" ht="17.25" x14ac:dyDescent="0.2">
      <c r="V89" s="160" t="s">
        <v>38</v>
      </c>
      <c r="W89" s="161"/>
      <c r="X89" s="121"/>
      <c r="Y89" s="162"/>
      <c r="Z89" s="164"/>
    </row>
    <row r="90" spans="22:26" x14ac:dyDescent="0.2">
      <c r="V90" s="134" t="s">
        <v>42</v>
      </c>
      <c r="W90" s="135">
        <v>105.23</v>
      </c>
      <c r="X90" s="121"/>
      <c r="Y90" s="162"/>
      <c r="Z90" s="164"/>
    </row>
    <row r="91" spans="22:26" x14ac:dyDescent="0.2">
      <c r="V91" s="134" t="s">
        <v>46</v>
      </c>
      <c r="W91" s="135">
        <v>22.76</v>
      </c>
      <c r="X91" s="121"/>
      <c r="Y91" s="162"/>
      <c r="Z91" s="164"/>
    </row>
    <row r="92" spans="22:26" ht="17.25" x14ac:dyDescent="0.2">
      <c r="V92" s="160" t="s">
        <v>50</v>
      </c>
      <c r="W92" s="161"/>
      <c r="X92" s="178" t="s">
        <v>92</v>
      </c>
      <c r="Y92" s="162"/>
      <c r="Z92" s="166"/>
    </row>
    <row r="93" spans="22:26" x14ac:dyDescent="0.2">
      <c r="V93" s="119" t="s">
        <v>43</v>
      </c>
      <c r="W93" s="156">
        <v>697.17000000000007</v>
      </c>
      <c r="X93" s="125">
        <v>481.49</v>
      </c>
      <c r="Y93" s="162"/>
      <c r="Z93" s="167"/>
    </row>
    <row r="94" spans="22:26" x14ac:dyDescent="0.2">
      <c r="V94" s="119"/>
      <c r="W94" s="120"/>
      <c r="X94" s="126"/>
      <c r="Y94" s="162"/>
      <c r="Z94" s="164"/>
    </row>
    <row r="95" spans="22:26" x14ac:dyDescent="0.2">
      <c r="V95" s="119" t="s">
        <v>47</v>
      </c>
      <c r="W95" s="120">
        <v>518.03</v>
      </c>
      <c r="X95" s="125">
        <v>302.35000000000002</v>
      </c>
      <c r="Y95" s="162"/>
      <c r="Z95" s="164"/>
    </row>
    <row r="96" spans="22:26" x14ac:dyDescent="0.2">
      <c r="V96" s="119"/>
      <c r="W96" s="120"/>
      <c r="X96" s="121"/>
      <c r="Y96" s="162"/>
      <c r="Z96" s="164"/>
    </row>
    <row r="97" spans="22:26" ht="17.25" x14ac:dyDescent="0.2">
      <c r="V97" s="160"/>
      <c r="W97" s="161"/>
      <c r="X97" s="121"/>
      <c r="Y97" s="162"/>
      <c r="Z97" s="166"/>
    </row>
    <row r="98" spans="22:26" ht="22.5" x14ac:dyDescent="0.2">
      <c r="V98" s="165" t="s">
        <v>93</v>
      </c>
      <c r="W98" s="131"/>
      <c r="X98" s="121"/>
      <c r="Y98" s="168"/>
      <c r="Z98" s="167"/>
    </row>
    <row r="99" spans="22:26" ht="17.25" x14ac:dyDescent="0.2">
      <c r="V99" s="152" t="s">
        <v>38</v>
      </c>
      <c r="W99" s="153"/>
      <c r="X99" s="121"/>
      <c r="Y99" s="168"/>
      <c r="Z99" s="164"/>
    </row>
    <row r="100" spans="22:26" x14ac:dyDescent="0.2">
      <c r="V100" s="134" t="s">
        <v>47</v>
      </c>
      <c r="W100" s="154">
        <v>22.76</v>
      </c>
      <c r="X100" s="121"/>
      <c r="Y100" s="168"/>
      <c r="Z100" s="164"/>
    </row>
    <row r="101" spans="22:26" ht="17.25" x14ac:dyDescent="0.2">
      <c r="V101" s="152" t="s">
        <v>50</v>
      </c>
      <c r="W101" s="155"/>
      <c r="X101" s="121"/>
      <c r="Y101" s="168"/>
      <c r="Z101" s="164"/>
    </row>
    <row r="102" spans="22:26" x14ac:dyDescent="0.2">
      <c r="V102" s="119" t="s">
        <v>43</v>
      </c>
      <c r="W102" s="156">
        <v>3252.04</v>
      </c>
      <c r="X102" s="125">
        <v>2770.55</v>
      </c>
      <c r="Y102" s="168"/>
      <c r="Z102" s="166"/>
    </row>
    <row r="103" spans="22:26" x14ac:dyDescent="0.2">
      <c r="V103" s="119"/>
      <c r="W103" s="120"/>
      <c r="X103" s="121"/>
      <c r="Y103" s="168"/>
      <c r="Z103" s="169"/>
    </row>
    <row r="104" spans="22:26" x14ac:dyDescent="0.2">
      <c r="V104" s="119" t="s">
        <v>47</v>
      </c>
      <c r="W104" s="120">
        <v>518.03</v>
      </c>
      <c r="X104" s="121"/>
      <c r="Y104" s="168"/>
      <c r="Z104" s="169"/>
    </row>
    <row r="105" spans="22:26" x14ac:dyDescent="0.2">
      <c r="V105" s="119"/>
      <c r="W105" s="120"/>
      <c r="X105" s="121"/>
      <c r="Y105" s="168"/>
      <c r="Z105" s="169"/>
    </row>
    <row r="106" spans="22:26" x14ac:dyDescent="0.2">
      <c r="V106" s="157" t="s">
        <v>80</v>
      </c>
      <c r="W106" s="158">
        <v>2554.8700000000003</v>
      </c>
      <c r="X106" s="121"/>
      <c r="Y106" s="168"/>
      <c r="Z106" s="169"/>
    </row>
    <row r="107" spans="22:26" x14ac:dyDescent="0.2">
      <c r="V107" s="170" t="s">
        <v>94</v>
      </c>
      <c r="W107" s="171"/>
      <c r="X107" s="121"/>
      <c r="Y107" s="168"/>
      <c r="Z107" s="169"/>
    </row>
    <row r="108" spans="22:26" x14ac:dyDescent="0.2">
      <c r="V108" s="134" t="s">
        <v>95</v>
      </c>
      <c r="W108" s="172" t="s">
        <v>96</v>
      </c>
      <c r="X108" s="121"/>
      <c r="Y108" s="168"/>
      <c r="Z108" s="169"/>
    </row>
    <row r="109" spans="22:26" x14ac:dyDescent="0.2">
      <c r="V109" s="134" t="s">
        <v>97</v>
      </c>
      <c r="W109" s="172" t="s">
        <v>96</v>
      </c>
      <c r="X109" s="121"/>
      <c r="Y109" s="168"/>
      <c r="Z109" s="169"/>
    </row>
    <row r="110" spans="22:26" x14ac:dyDescent="0.2">
      <c r="V110" s="173" t="s">
        <v>98</v>
      </c>
      <c r="W110" s="171"/>
      <c r="X110" s="121"/>
      <c r="Y110" s="168"/>
      <c r="Z110" s="169"/>
    </row>
    <row r="111" spans="22:26" x14ac:dyDescent="0.2">
      <c r="V111" s="134" t="s">
        <v>95</v>
      </c>
      <c r="W111" s="172" t="s">
        <v>96</v>
      </c>
      <c r="X111" s="121"/>
      <c r="Y111" s="168"/>
      <c r="Z111" s="169"/>
    </row>
    <row r="112" spans="22:26" x14ac:dyDescent="0.2">
      <c r="V112" s="134" t="s">
        <v>97</v>
      </c>
      <c r="W112" s="172" t="s">
        <v>96</v>
      </c>
      <c r="X112" s="121"/>
      <c r="Y112" s="168"/>
      <c r="Z112" s="169"/>
    </row>
    <row r="113" spans="22:26" x14ac:dyDescent="0.2">
      <c r="V113" s="174"/>
      <c r="W113" s="174"/>
      <c r="X113" s="174"/>
      <c r="Y113" s="174"/>
      <c r="Z113" s="174"/>
    </row>
  </sheetData>
  <sheetProtection algorithmName="SHA-512" hashValue="wXpHXd2dGYc/0n92mBTZFsgQNSJ7qpbNsYCSfbCT6zi9wcp+GKCuLLJ8XLhM6JJVpG7EOUYqDn4DQJPfLBDJJw==" saltValue="QebswOGSNtlTbBXyp1noOg==" spinCount="100000" sheet="1" objects="1" scenarios="1"/>
  <mergeCells count="46">
    <mergeCell ref="C3:D3"/>
    <mergeCell ref="J36:P36"/>
    <mergeCell ref="C4:D4"/>
    <mergeCell ref="D11:E11"/>
    <mergeCell ref="D12:E12"/>
    <mergeCell ref="D13:E13"/>
    <mergeCell ref="D14:E14"/>
    <mergeCell ref="D19:E19"/>
    <mergeCell ref="D15:E15"/>
    <mergeCell ref="D16:E16"/>
    <mergeCell ref="D17:E17"/>
    <mergeCell ref="D18:E18"/>
    <mergeCell ref="C20:E20"/>
    <mergeCell ref="C22:E22"/>
    <mergeCell ref="D23:E23"/>
    <mergeCell ref="D24:E24"/>
    <mergeCell ref="R36:S36"/>
    <mergeCell ref="M42:N45"/>
    <mergeCell ref="K51:L51"/>
    <mergeCell ref="M51:N51"/>
    <mergeCell ref="J38:J65"/>
    <mergeCell ref="K38:L39"/>
    <mergeCell ref="M38:N38"/>
    <mergeCell ref="M39:N39"/>
    <mergeCell ref="K40:L45"/>
    <mergeCell ref="K61:L65"/>
    <mergeCell ref="M61:N61"/>
    <mergeCell ref="M40:N41"/>
    <mergeCell ref="M52:N52"/>
    <mergeCell ref="K46:L50"/>
    <mergeCell ref="M62:N65"/>
    <mergeCell ref="K53:L54"/>
    <mergeCell ref="K55:L60"/>
    <mergeCell ref="M55:N56"/>
    <mergeCell ref="M57:N60"/>
    <mergeCell ref="D21:E21"/>
    <mergeCell ref="J35:P35"/>
    <mergeCell ref="D26:E26"/>
    <mergeCell ref="D27:E27"/>
    <mergeCell ref="D28:E28"/>
    <mergeCell ref="D25:E25"/>
    <mergeCell ref="M46:N46"/>
    <mergeCell ref="K52:L52"/>
    <mergeCell ref="M47:N50"/>
    <mergeCell ref="M53:N53"/>
    <mergeCell ref="M54:N54"/>
  </mergeCells>
  <conditionalFormatting sqref="F6">
    <cfRule type="expression" dxfId="3" priority="1" stopIfTrue="1">
      <formula>$U$2=4</formula>
    </cfRule>
    <cfRule type="expression" dxfId="2" priority="2" stopIfTrue="1">
      <formula>$U$2=3</formula>
    </cfRule>
    <cfRule type="expression" dxfId="1" priority="3" stopIfTrue="1">
      <formula>$U$2=2</formula>
    </cfRule>
    <cfRule type="expression" dxfId="0" priority="4" stopIfTrue="1">
      <formula>$U$2=1</formula>
    </cfRule>
  </conditionalFormatting>
  <dataValidations disablePrompts="1" count="1">
    <dataValidation type="whole" allowBlank="1" showInputMessage="1" showErrorMessage="1" errorTitle="Valor Incorreto!" error="Demanda Mínima = 30 kW" sqref="D7" xr:uid="{00000000-0002-0000-0000-000000000000}">
      <formula1>30</formula1>
      <formula2>8000</formula2>
    </dataValidation>
  </dataValidations>
  <printOptions horizontalCentered="1"/>
  <pageMargins left="0" right="0" top="0" bottom="0.19685039370078741" header="0.31496062992125984" footer="0"/>
  <pageSetup paperSize="9" scale="65" orientation="portrait" r:id="rId1"/>
  <headerFooter>
    <oddFooter>&amp;C&amp;D  &amp;T&amp;R_x000D_&amp;1#&amp;"Calibri"&amp;10&amp;K000000 Classificação: Direcionado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Drop Down 1">
              <controlPr defaultSize="0" autoLine="0" autoPict="0">
                <anchor moveWithCells="1">
                  <from>
                    <xdr:col>5</xdr:col>
                    <xdr:colOff>28575</xdr:colOff>
                    <xdr:row>6</xdr:row>
                    <xdr:rowOff>38100</xdr:rowOff>
                  </from>
                  <to>
                    <xdr:col>6</xdr:col>
                    <xdr:colOff>361950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4" r:id="rId5" name="Drop Down 54">
              <controlPr defaultSize="0" autoLine="0" autoPict="0">
                <anchor moveWithCells="1">
                  <from>
                    <xdr:col>5</xdr:col>
                    <xdr:colOff>28575</xdr:colOff>
                    <xdr:row>3</xdr:row>
                    <xdr:rowOff>0</xdr:rowOff>
                  </from>
                  <to>
                    <xdr:col>6</xdr:col>
                    <xdr:colOff>361950</xdr:colOff>
                    <xdr:row>3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5513228489CB84FAB35EA6F2E05DE2C" ma:contentTypeVersion="14" ma:contentTypeDescription="Crie um novo documento." ma:contentTypeScope="" ma:versionID="4be28e0f9ba1ea45eefbe2d08759e033">
  <xsd:schema xmlns:xsd="http://www.w3.org/2001/XMLSchema" xmlns:xs="http://www.w3.org/2001/XMLSchema" xmlns:p="http://schemas.microsoft.com/office/2006/metadata/properties" xmlns:ns2="0d3cf362-93b4-4d0f-b2c0-29f653d01376" xmlns:ns3="3066ee72-99de-4771-9be7-fbbf47178ca6" targetNamespace="http://schemas.microsoft.com/office/2006/metadata/properties" ma:root="true" ma:fieldsID="a208610946cce16cd52bdd5c8092531d" ns2:_="" ns3:_="">
    <xsd:import namespace="0d3cf362-93b4-4d0f-b2c0-29f653d01376"/>
    <xsd:import namespace="3066ee72-99de-4771-9be7-fbbf47178c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3cf362-93b4-4d0f-b2c0-29f653d013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8ba655b3-91bc-415c-bde2-f58ae48cbc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6ee72-99de-4771-9be7-fbbf47178ca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7413d2e-0e86-4097-889f-f73f2af1aa13}" ma:internalName="TaxCatchAll" ma:showField="CatchAllData" ma:web="3066ee72-99de-4771-9be7-fbbf47178c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3cf362-93b4-4d0f-b2c0-29f653d01376">
      <Terms xmlns="http://schemas.microsoft.com/office/infopath/2007/PartnerControls"/>
    </lcf76f155ced4ddcb4097134ff3c332f>
    <TaxCatchAll xmlns="3066ee72-99de-4771-9be7-fbbf47178ca6" xsi:nil="true"/>
  </documentManagement>
</p:properties>
</file>

<file path=customXml/itemProps1.xml><?xml version="1.0" encoding="utf-8"?>
<ds:datastoreItem xmlns:ds="http://schemas.openxmlformats.org/officeDocument/2006/customXml" ds:itemID="{6878A267-C11F-4E99-8A5D-654800AC52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17DD19-160C-4BA8-87B8-74D88C1EFE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3cf362-93b4-4d0f-b2c0-29f653d01376"/>
    <ds:schemaRef ds:uri="3066ee72-99de-4771-9be7-fbbf47178c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AFE85D-6263-4289-932F-606E765FF60B}">
  <ds:schemaRefs>
    <ds:schemaRef ds:uri="http://schemas.microsoft.com/office/2006/metadata/properties"/>
    <ds:schemaRef ds:uri="http://schemas.microsoft.com/office/infopath/2007/PartnerControls"/>
    <ds:schemaRef ds:uri="0d3cf362-93b4-4d0f-b2c0-29f653d01376"/>
    <ds:schemaRef ds:uri="3066ee72-99de-4771-9be7-fbbf47178ca6"/>
  </ds:schemaRefs>
</ds:datastoreItem>
</file>

<file path=docMetadata/LabelInfo.xml><?xml version="1.0" encoding="utf-8"?>
<clbl:labelList xmlns:clbl="http://schemas.microsoft.com/office/2020/mipLabelMetadata">
  <clbl:label id="{723fd9ce-6d6d-415e-88a7-385d6d41dc16}" enabled="1" method="Privileged" siteId="{97ce2340-9c1d-45b1-a835-7ea811b6fe9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.</vt:lpstr>
      <vt:lpstr>'.'!Area_de_impressao</vt:lpstr>
    </vt:vector>
  </TitlesOfParts>
  <Manager/>
  <Company>Cemig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Dinis</dc:creator>
  <cp:keywords/>
  <dc:description/>
  <cp:lastModifiedBy>Wilderson Alves Andrade</cp:lastModifiedBy>
  <cp:revision/>
  <dcterms:created xsi:type="dcterms:W3CDTF">2011-06-03T17:50:15Z</dcterms:created>
  <dcterms:modified xsi:type="dcterms:W3CDTF">2025-08-27T14:01:27Z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5000</vt:r8>
  </property>
  <property fmtid="{D5CDD505-2E9C-101B-9397-08002B2CF9AE}" pid="3" name="_dlc_DocIdItemGuid">
    <vt:lpwstr>5e40ac89-c5dc-4fec-99ae-dfb5c82b86a9</vt:lpwstr>
  </property>
  <property fmtid="{D5CDD505-2E9C-101B-9397-08002B2CF9AE}" pid="4" name="ContentTypeId">
    <vt:lpwstr>0x01010055513228489CB84FAB35EA6F2E05DE2C</vt:lpwstr>
  </property>
  <property fmtid="{D5CDD505-2E9C-101B-9397-08002B2CF9AE}" pid="5" name="_dlc_DocId">
    <vt:lpwstr>AJNDEYP6QEX2-2714-50</vt:lpwstr>
  </property>
  <property fmtid="{D5CDD505-2E9C-101B-9397-08002B2CF9AE}" pid="6" name="_dlc_DocIdUrl">
    <vt:lpwstr>http://cemignet20/sites/administrativos/DCM/_layouts/DocIdRedir.aspx?ID=AJNDEYP6QEX2-2714-50, AJNDEYP6QEX2-2714-50</vt:lpwstr>
  </property>
  <property fmtid="{D5CDD505-2E9C-101B-9397-08002B2CF9AE}" pid="7" name="MediaServiceImageTags">
    <vt:lpwstr/>
  </property>
</Properties>
</file>