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EstaPastaDeTrabalho"/>
  <mc:AlternateContent xmlns:mc="http://schemas.openxmlformats.org/markup-compatibility/2006">
    <mc:Choice Requires="x15">
      <x15ac:absPath xmlns:x15ac="http://schemas.microsoft.com/office/spreadsheetml/2010/11/ac" url="https://cemigbr-my.sharepoint.com/personal/marcosr_souza2_cemig_com_br/Documents/FORMULARIOS  DESBLOQUEADOS/Documentos atualizados/FORMULARIOS DE CARGA EDITAVEL/formularios davidson/"/>
    </mc:Choice>
  </mc:AlternateContent>
  <xr:revisionPtr revIDLastSave="68" documentId="8_{1F932050-8E50-47CC-8262-E352A7ACF335}" xr6:coauthVersionLast="47" xr6:coauthVersionMax="47" xr10:uidLastSave="{8C7218A1-DB1F-4307-84C9-3837A7E986D9}"/>
  <workbookProtection workbookAlgorithmName="SHA-512" workbookHashValue="RMe+8+jRgUsJOhxGeQJPseCURM36t9IenujsbWrPiQXxt/T0OnvjvI7TEtUeJRxX4c57mGlaz3ax5vptFrZx1A==" workbookSaltValue="Fl3Lc89okKezv+2fZmKfOA==" workbookSpinCount="100000" lockStructure="1"/>
  <bookViews>
    <workbookView xWindow="-120" yWindow="-120" windowWidth="20730" windowHeight="11040" xr2:uid="{00000000-000D-0000-FFFF-FFFF00000000}"/>
  </bookViews>
  <sheets>
    <sheet name="Formulário Conexão Nova Urbana" sheetId="1" r:id="rId1"/>
    <sheet name="Anexo I - Conversão de Potência" sheetId="2" r:id="rId2"/>
    <sheet name="Data Validation" sheetId="3" state="hidden" r:id="rId3"/>
  </sheets>
  <definedNames>
    <definedName name="lista_alteração_para">'Data Validation'!$O$53:$O$70</definedName>
    <definedName name="lista_caixa_existente_para">'Data Validation'!$Q$53:$Q$109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0" i="1" l="1"/>
  <c r="C76" i="3"/>
  <c r="C77" i="3"/>
  <c r="C72" i="3"/>
  <c r="C70" i="3"/>
  <c r="C68" i="3"/>
  <c r="D68" i="3" s="1"/>
  <c r="C94" i="3"/>
  <c r="C93" i="3"/>
  <c r="B3" i="3"/>
  <c r="G4" i="3" s="1"/>
  <c r="B15" i="3"/>
  <c r="I16" i="3" s="1"/>
  <c r="C129" i="3"/>
  <c r="D129" i="3" s="1"/>
  <c r="C128" i="3"/>
  <c r="D128" i="3" s="1"/>
  <c r="C127" i="3"/>
  <c r="D127" i="3" s="1"/>
  <c r="C126" i="3"/>
  <c r="D126" i="3" s="1"/>
  <c r="C125" i="3"/>
  <c r="D125" i="3" s="1"/>
  <c r="C124" i="3"/>
  <c r="D124" i="3" s="1"/>
  <c r="C122" i="3"/>
  <c r="D122" i="3" s="1"/>
  <c r="C123" i="3"/>
  <c r="D123" i="3" s="1"/>
  <c r="C118" i="3"/>
  <c r="B118" i="3"/>
  <c r="C117" i="3"/>
  <c r="B117" i="3"/>
  <c r="C116" i="3"/>
  <c r="B116" i="3"/>
  <c r="C115" i="3"/>
  <c r="B115" i="3"/>
  <c r="C114" i="3"/>
  <c r="B114" i="3"/>
  <c r="C113" i="3"/>
  <c r="B113" i="3"/>
  <c r="C112" i="3"/>
  <c r="B112" i="3"/>
  <c r="C111" i="3"/>
  <c r="B111" i="3"/>
  <c r="D110" i="3"/>
  <c r="C110" i="3"/>
  <c r="B110" i="3"/>
  <c r="C109" i="3"/>
  <c r="B109" i="3"/>
  <c r="C108" i="3"/>
  <c r="B108" i="3"/>
  <c r="C107" i="3"/>
  <c r="B107" i="3"/>
  <c r="C106" i="3"/>
  <c r="B106" i="3"/>
  <c r="C105" i="3"/>
  <c r="B105" i="3"/>
  <c r="C104" i="3"/>
  <c r="B104" i="3"/>
  <c r="C103" i="3"/>
  <c r="B103" i="3"/>
  <c r="C102" i="3"/>
  <c r="B102" i="3"/>
  <c r="D101" i="3"/>
  <c r="C101" i="3"/>
  <c r="B101" i="3"/>
  <c r="C100" i="3"/>
  <c r="B100" i="3"/>
  <c r="C99" i="3"/>
  <c r="B99" i="3"/>
  <c r="C98" i="3"/>
  <c r="B98" i="3"/>
  <c r="C97" i="3"/>
  <c r="B97" i="3"/>
  <c r="C96" i="3"/>
  <c r="B96" i="3"/>
  <c r="C95" i="3"/>
  <c r="B95" i="3"/>
  <c r="B94" i="3"/>
  <c r="B93" i="3"/>
  <c r="C92" i="3"/>
  <c r="D92" i="3" s="1"/>
  <c r="B92" i="3"/>
  <c r="C91" i="3"/>
  <c r="B91" i="3"/>
  <c r="C90" i="3"/>
  <c r="B90" i="3"/>
  <c r="B89" i="3"/>
  <c r="C88" i="3"/>
  <c r="B88" i="3"/>
  <c r="B87" i="3"/>
  <c r="C86" i="3"/>
  <c r="B86" i="3"/>
  <c r="C85" i="3"/>
  <c r="B85" i="3"/>
  <c r="C84" i="3"/>
  <c r="B84" i="3"/>
  <c r="C83" i="3"/>
  <c r="D83" i="3" s="1"/>
  <c r="B83" i="3"/>
  <c r="C82" i="3"/>
  <c r="D82" i="3" s="1"/>
  <c r="B82" i="3"/>
  <c r="C81" i="3"/>
  <c r="D81" i="3" s="1"/>
  <c r="B81" i="3"/>
  <c r="C80" i="3"/>
  <c r="D80" i="3" s="1"/>
  <c r="B80" i="3"/>
  <c r="C79" i="3"/>
  <c r="D79" i="3" s="1"/>
  <c r="B79" i="3"/>
  <c r="C78" i="3"/>
  <c r="D78" i="3" s="1"/>
  <c r="B78" i="3"/>
  <c r="B77" i="3"/>
  <c r="B76" i="3"/>
  <c r="C75" i="3"/>
  <c r="B75" i="3"/>
  <c r="C74" i="3"/>
  <c r="D74" i="3" s="1"/>
  <c r="B74" i="3"/>
  <c r="C73" i="3"/>
  <c r="D73" i="3" s="1"/>
  <c r="B73" i="3"/>
  <c r="B72" i="3"/>
  <c r="C71" i="3"/>
  <c r="B71" i="3"/>
  <c r="B70" i="3"/>
  <c r="C69" i="3"/>
  <c r="D69" i="3" s="1"/>
  <c r="B69" i="3"/>
  <c r="B68" i="3"/>
  <c r="B28" i="3" a="1"/>
  <c r="B28" i="3" s="1"/>
  <c r="D167" i="1"/>
  <c r="C89" i="3" s="1"/>
  <c r="H151" i="1"/>
  <c r="H118" i="1"/>
  <c r="H86" i="1"/>
  <c r="C87" i="3" s="1"/>
  <c r="D87" i="3" s="1"/>
  <c r="C120" i="3" l="1" a="1"/>
  <c r="C120" i="3" s="1"/>
  <c r="D120" i="3" s="1"/>
  <c r="B227" i="1" s="1"/>
  <c r="D112" i="3"/>
  <c r="D113" i="3"/>
  <c r="D114" i="3"/>
  <c r="D115" i="3"/>
  <c r="D116" i="3"/>
  <c r="D118" i="3"/>
  <c r="D117" i="3"/>
  <c r="D111" i="3"/>
  <c r="D105" i="3"/>
  <c r="D102" i="3"/>
  <c r="D108" i="3"/>
  <c r="D109" i="3"/>
  <c r="D106" i="3"/>
  <c r="D107" i="3"/>
  <c r="D103" i="3"/>
  <c r="D104" i="3"/>
  <c r="D99" i="3"/>
  <c r="D100" i="3"/>
  <c r="D93" i="3"/>
  <c r="D94" i="3"/>
  <c r="D95" i="3"/>
  <c r="D96" i="3"/>
  <c r="D97" i="3"/>
  <c r="D98" i="3"/>
  <c r="D85" i="3"/>
  <c r="D91" i="3"/>
  <c r="C4" i="3"/>
  <c r="C9" i="3" s="1"/>
  <c r="C11" i="3" s="1"/>
  <c r="D4" i="3"/>
  <c r="D6" i="3" s="1"/>
  <c r="H16" i="3"/>
  <c r="H19" i="3" s="1"/>
  <c r="K4" i="3"/>
  <c r="F4" i="3"/>
  <c r="F9" i="3" s="1"/>
  <c r="F11" i="3" s="1"/>
  <c r="D76" i="3"/>
  <c r="D86" i="3"/>
  <c r="H167" i="1"/>
  <c r="F16" i="3"/>
  <c r="O16" i="3"/>
  <c r="O22" i="3" s="1"/>
  <c r="G16" i="3"/>
  <c r="D89" i="3"/>
  <c r="B16" i="3"/>
  <c r="B19" i="3" s="1"/>
  <c r="J16" i="3"/>
  <c r="J19" i="3" s="1"/>
  <c r="H4" i="3"/>
  <c r="C16" i="3"/>
  <c r="C19" i="3" s="1"/>
  <c r="L16" i="3"/>
  <c r="K16" i="3"/>
  <c r="K19" i="3" s="1"/>
  <c r="D16" i="3"/>
  <c r="M16" i="3"/>
  <c r="L4" i="3"/>
  <c r="L9" i="3" s="1"/>
  <c r="E16" i="3"/>
  <c r="N16" i="3"/>
  <c r="N22" i="3" s="1"/>
  <c r="N24" i="3" s="1"/>
  <c r="G29" i="3"/>
  <c r="G32" i="3" s="1"/>
  <c r="F29" i="3"/>
  <c r="F32" i="3" s="1"/>
  <c r="K29" i="3"/>
  <c r="K32" i="3" s="1"/>
  <c r="E29" i="3"/>
  <c r="E32" i="3" s="1"/>
  <c r="L29" i="3"/>
  <c r="D29" i="3"/>
  <c r="D32" i="3" s="1"/>
  <c r="C29" i="3"/>
  <c r="C32" i="3" s="1"/>
  <c r="J29" i="3"/>
  <c r="J32" i="3" s="1"/>
  <c r="B29" i="3"/>
  <c r="B32" i="3" s="1"/>
  <c r="I29" i="3"/>
  <c r="I32" i="3" s="1"/>
  <c r="H29" i="3"/>
  <c r="H32" i="3" s="1"/>
  <c r="I22" i="3"/>
  <c r="I24" i="3" s="1"/>
  <c r="I19" i="3"/>
  <c r="G9" i="3"/>
  <c r="G11" i="3" s="1"/>
  <c r="G6" i="3"/>
  <c r="D90" i="3"/>
  <c r="I4" i="3"/>
  <c r="C28" i="3"/>
  <c r="B4" i="3"/>
  <c r="J4" i="3"/>
  <c r="D88" i="3"/>
  <c r="E4" i="3"/>
  <c r="K9" i="3" l="1"/>
  <c r="K11" i="3" s="1"/>
  <c r="C6" i="3"/>
  <c r="H22" i="3"/>
  <c r="H24" i="3" s="1"/>
  <c r="F6" i="3"/>
  <c r="D9" i="3"/>
  <c r="D11" i="3" s="1"/>
  <c r="K22" i="3"/>
  <c r="K24" i="3" s="1"/>
  <c r="B22" i="3"/>
  <c r="B24" i="3" s="1"/>
  <c r="J22" i="3"/>
  <c r="J24" i="3" s="1"/>
  <c r="G22" i="3"/>
  <c r="G24" i="3" s="1"/>
  <c r="G19" i="3"/>
  <c r="E22" i="3"/>
  <c r="E24" i="3" s="1"/>
  <c r="E19" i="3"/>
  <c r="M19" i="3"/>
  <c r="M22" i="3"/>
  <c r="M24" i="3" s="1"/>
  <c r="D22" i="3"/>
  <c r="D24" i="3" s="1"/>
  <c r="D19" i="3"/>
  <c r="C22" i="3"/>
  <c r="C24" i="3" s="1"/>
  <c r="L22" i="3"/>
  <c r="L24" i="3" s="1"/>
  <c r="L19" i="3"/>
  <c r="H9" i="3"/>
  <c r="H11" i="3" s="1"/>
  <c r="H6" i="3"/>
  <c r="F19" i="3"/>
  <c r="F22" i="3"/>
  <c r="F24" i="3" s="1"/>
  <c r="I6" i="3"/>
  <c r="I9" i="3"/>
  <c r="I11" i="3" s="1"/>
  <c r="B6" i="3"/>
  <c r="B9" i="3"/>
  <c r="B11" i="3" s="1"/>
  <c r="E6" i="3"/>
  <c r="E9" i="3"/>
  <c r="E11" i="3" s="1"/>
  <c r="B33" i="3"/>
  <c r="D33" i="3" s="1"/>
  <c r="F33" i="3" s="1"/>
  <c r="B34" i="3" s="1"/>
  <c r="J6" i="3"/>
  <c r="J9" i="3"/>
  <c r="J11" i="3" s="1"/>
  <c r="B25" i="3" l="1"/>
  <c r="D25" i="3" s="1"/>
  <c r="F25" i="3" s="1"/>
  <c r="B20" i="3"/>
  <c r="D20" i="3" s="1"/>
  <c r="F20" i="3" s="1"/>
  <c r="B26" i="3" s="1"/>
  <c r="B7" i="3"/>
  <c r="D7" i="3" s="1"/>
  <c r="F7" i="3" s="1"/>
  <c r="B12" i="3"/>
  <c r="D12" i="3" s="1"/>
  <c r="F12" i="3" s="1"/>
  <c r="B13" i="3" l="1"/>
  <c r="E68" i="3" s="1" a="1"/>
  <c r="E68" i="3" s="1"/>
  <c r="D72" i="3" s="1"/>
  <c r="D70" i="3" l="1"/>
  <c r="D77" i="3"/>
  <c r="D75" i="3"/>
  <c r="D7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<sst xmlns="http://schemas.openxmlformats.org/spreadsheetml/2006/main" count="710" uniqueCount="380">
  <si>
    <t>ORIENTAÇÕES PARA PREENCHIMENTO:</t>
  </si>
  <si>
    <t>• O formulário deverá ser preenchido para unidades consumidoras que se enquadrem em uma das situações:</t>
  </si>
  <si>
    <r>
      <rPr>
        <b/>
        <sz val="12"/>
        <color theme="1"/>
        <rFont val="Calibri"/>
        <family val="2"/>
      </rPr>
      <t xml:space="preserve">a. </t>
    </r>
    <r>
      <rPr>
        <sz val="12"/>
        <color theme="1"/>
        <rFont val="Calibri"/>
        <family val="2"/>
      </rPr>
      <t xml:space="preserve">Unidade consumidora individual </t>
    </r>
    <r>
      <rPr>
        <b/>
        <u/>
        <sz val="12"/>
        <color theme="1"/>
        <rFont val="Calibri (Body)"/>
      </rPr>
      <t>urbana</t>
    </r>
    <r>
      <rPr>
        <sz val="12"/>
        <color theme="1"/>
        <rFont val="Calibri"/>
        <family val="2"/>
      </rPr>
      <t xml:space="preserve"> e bifásica, com disjuntor bipolar acima de 60A (disjuntor NEMA) ou 63A (disjuntor IEC) </t>
    </r>
    <r>
      <rPr>
        <b/>
        <sz val="12"/>
        <color theme="1"/>
        <rFont val="Calibri"/>
        <family val="2"/>
      </rPr>
      <t>E</t>
    </r>
    <r>
      <rPr>
        <sz val="12"/>
        <color theme="1"/>
        <rFont val="Calibri"/>
        <family val="2"/>
      </rPr>
      <t xml:space="preserve"> carga instalada até 75 kW;</t>
    </r>
  </si>
  <si>
    <r>
      <rPr>
        <b/>
        <sz val="12"/>
        <color theme="1"/>
        <rFont val="Calibri"/>
        <family val="2"/>
      </rPr>
      <t xml:space="preserve">b. </t>
    </r>
    <r>
      <rPr>
        <sz val="12"/>
        <color theme="1"/>
        <rFont val="Calibri"/>
        <family val="2"/>
      </rPr>
      <t xml:space="preserve">Unidade consumidora individual </t>
    </r>
    <r>
      <rPr>
        <b/>
        <u/>
        <sz val="12"/>
        <color theme="1"/>
        <rFont val="Calibri (Body)"/>
      </rPr>
      <t>urbana</t>
    </r>
    <r>
      <rPr>
        <sz val="12"/>
        <color theme="1"/>
        <rFont val="Calibri (Body)"/>
      </rPr>
      <t xml:space="preserve"> e trifásica, com carga instalada até 75 kW;</t>
    </r>
  </si>
  <si>
    <r>
      <rPr>
        <b/>
        <sz val="12"/>
        <color theme="1"/>
        <rFont val="Calibri"/>
        <family val="2"/>
      </rPr>
      <t xml:space="preserve">d. </t>
    </r>
    <r>
      <rPr>
        <sz val="12"/>
        <color theme="1"/>
        <rFont val="Calibri"/>
        <family val="2"/>
      </rPr>
      <t>Agrupamento com até 3 caixas de medição que possua somente uma unidade trifásica, desde que as proteções dos disjuntores bipolares e do tripolar sejam de no máximo 60A (disjuntor NEMA) ou 63A (disjuntor IEC);</t>
    </r>
  </si>
  <si>
    <t>https://www.cemig.com.br/atendimento/ligacao-nova-e-aumento-de-carga/;</t>
  </si>
  <si>
    <t>• O pedido poderá ser reprovado no momento da visita técnica caso não sejam identificadas as cargas declaradas neste formulário;</t>
  </si>
  <si>
    <r>
      <rPr>
        <b/>
        <sz val="12"/>
        <color rgb="FF000000"/>
        <rFont val="Calibri"/>
        <family val="2"/>
      </rPr>
      <t xml:space="preserve">a. </t>
    </r>
    <r>
      <rPr>
        <sz val="12"/>
        <color rgb="FF000000"/>
        <rFont val="Calibri"/>
        <family val="2"/>
      </rPr>
      <t>Caso a propriedade esteja localizada em área protegida pela legislação, é necessária a apresentação de licença ou declaração emitida pelo órgão competente;</t>
    </r>
  </si>
  <si>
    <r>
      <rPr>
        <b/>
        <sz val="12"/>
        <color rgb="FF000000"/>
        <rFont val="Calibri"/>
        <family val="2"/>
      </rPr>
      <t xml:space="preserve">b. </t>
    </r>
    <r>
      <rPr>
        <sz val="12"/>
        <color rgb="FF000000"/>
        <rFont val="Calibri"/>
        <family val="2"/>
      </rPr>
      <t>Caso a propriedade esteja em entorno de reservatório deve ser apresentada autorização da concessionária ou do responsável pelo reservatório.</t>
    </r>
  </si>
  <si>
    <t xml:space="preserve">• Atenção para as cargas vetadas conforme o tipo de fornecimento solicitado. Ver normas ND-5.1 e ND-5.2, disponíveis no portal </t>
  </si>
  <si>
    <t>https://www.cemig.com.br/atendimento/normas-tecnicas/;</t>
  </si>
  <si>
    <t>• Orientações adicionais poderão ser obtidas no portal Cemig ou no Cemig Atende Web.</t>
  </si>
  <si>
    <t>*Campos de preenchimento obrigatório       **Campos de preenchimento obrigatório para pessoa física</t>
  </si>
  <si>
    <t>1. Dados do Consumidor (Titular da conta de energia ou proprietário/possuidor do imóvel)</t>
  </si>
  <si>
    <t>Nome Completo (sem abreviações):*</t>
  </si>
  <si>
    <t>Filiação (Mãe ou Pai - sem Abreviação):**</t>
  </si>
  <si>
    <t>RG/RNE/RANI:**</t>
  </si>
  <si>
    <t>CPF/CNPJ:*</t>
  </si>
  <si>
    <t>Data Nascimento:**</t>
  </si>
  <si>
    <t>Telefones* (informe pelo menos um):</t>
  </si>
  <si>
    <t xml:space="preserve">Celular: </t>
  </si>
  <si>
    <t>Fixo:</t>
  </si>
  <si>
    <t>E-mail:*</t>
  </si>
  <si>
    <t>Possui NIS para cadastro da Tarifa Social?**</t>
  </si>
  <si>
    <t>Se sim, número do NIS:</t>
  </si>
  <si>
    <t>Possui laudo médico de equipamentos elétricos essenciais à sobrevivência humana?**</t>
  </si>
  <si>
    <t>2. Endereço da Unidade Consumidora (deve ser o Endereço do Padrão de Entrada/Ponto de Entrega)</t>
  </si>
  <si>
    <t>Endereço:*</t>
  </si>
  <si>
    <t>Nº:*</t>
  </si>
  <si>
    <t>Compl.:</t>
  </si>
  <si>
    <t>Bairro:*</t>
  </si>
  <si>
    <t>CEP:*</t>
  </si>
  <si>
    <t>Município:*</t>
  </si>
  <si>
    <t>Estado:*</t>
  </si>
  <si>
    <t>Ponto de Referência:</t>
  </si>
  <si>
    <t>Nº instalação do Vizinho:</t>
  </si>
  <si>
    <t>O padrão a ser ligado está a uma distância menor que 30 metros do transformador da CEMIG?</t>
  </si>
  <si>
    <t>3. Dados de Correspondência e Fatura (Conta de Energia)</t>
  </si>
  <si>
    <t>Caso tenha escolhido a opção 2, especifique o e-mail:</t>
  </si>
  <si>
    <t>Caso tenha escolhido a opção 4, preencha os campos abaixo:</t>
  </si>
  <si>
    <t>Caso tenha conta globalizada e desejar vincular o vencimento da conta desta unidade junto com outras instalações, informar o nº da conta globalizada (Trata-se de código de débito automático globalizado da fatura):</t>
  </si>
  <si>
    <t>__________________________________________</t>
  </si>
  <si>
    <t>4. Resumo da Relação de Carga</t>
  </si>
  <si>
    <t>Informe a quantidade dos equipamentos instalados ou previstos em cada unidade consumidora. Use as linhas em branco para informar outros equipamentos, caso necessário.</t>
  </si>
  <si>
    <t>UNIDADE CONSUMIDORA 1</t>
  </si>
  <si>
    <t>Quantidade</t>
  </si>
  <si>
    <t>Descrição do Equipamento</t>
  </si>
  <si>
    <t>Alarme</t>
  </si>
  <si>
    <t>Fogão Elétrico</t>
  </si>
  <si>
    <t>Aparelho de Som</t>
  </si>
  <si>
    <t>Forno Microondas</t>
  </si>
  <si>
    <t>Aquecedor de Água</t>
  </si>
  <si>
    <t>Freezer Horizontal</t>
  </si>
  <si>
    <t>Ar Cond 10.000 BTUs</t>
  </si>
  <si>
    <t>Freezer Vertical</t>
  </si>
  <si>
    <t>Ar Cond 20.000 BTUs</t>
  </si>
  <si>
    <t>Geladeira Simples</t>
  </si>
  <si>
    <t>Ar Cond 30.000 BTUs</t>
  </si>
  <si>
    <t>Geladeira Duplex</t>
  </si>
  <si>
    <t>Aspirador de Pó</t>
  </si>
  <si>
    <t>Grill/Sanduicheira</t>
  </si>
  <si>
    <t>Balança Eletrônica</t>
  </si>
  <si>
    <t>Liquidificador</t>
  </si>
  <si>
    <t>Balcão Expositor</t>
  </si>
  <si>
    <t>Lâmpada Fluor. Compact.</t>
  </si>
  <si>
    <t>Batedeira Massa Padaria</t>
  </si>
  <si>
    <t>Lâmpada Fluorescrente</t>
  </si>
  <si>
    <t>Batedeira de Bolo</t>
  </si>
  <si>
    <t>Lâmpada Led</t>
  </si>
  <si>
    <t>Batedeira de Sorvete</t>
  </si>
  <si>
    <t>Bebedouro Elétrico</t>
  </si>
  <si>
    <t>Máquina Copiadora</t>
  </si>
  <si>
    <t>Bomba d'água</t>
  </si>
  <si>
    <t>Máquina Lavar Louças</t>
  </si>
  <si>
    <t>Cafeteira Doméstica</t>
  </si>
  <si>
    <t>Máquina Policorte</t>
  </si>
  <si>
    <t>Cafeteira Industrial</t>
  </si>
  <si>
    <t>Máquina Lavar Roupas</t>
  </si>
  <si>
    <t>Câmara Frigorífica</t>
  </si>
  <si>
    <t>Secador de Cabelos</t>
  </si>
  <si>
    <t>Cerca Elétrica</t>
  </si>
  <si>
    <t>Tanquinho Lavar Roupa</t>
  </si>
  <si>
    <t>Chuveiro</t>
  </si>
  <si>
    <t>Televisão</t>
  </si>
  <si>
    <t>Cilindro Massa Padaria</t>
  </si>
  <si>
    <t>Torradeira</t>
  </si>
  <si>
    <t>Circulador de Ar</t>
  </si>
  <si>
    <t>Ventilador</t>
  </si>
  <si>
    <t>Computador/Impressora</t>
  </si>
  <si>
    <t>Esmeril</t>
  </si>
  <si>
    <t>Espremedor Fruta Doméstico</t>
  </si>
  <si>
    <t>Estufa de Salgado</t>
  </si>
  <si>
    <t>Exaustor</t>
  </si>
  <si>
    <t>Ferro Elétrico</t>
  </si>
  <si>
    <t>Carga total instalada entre 50 kW e 75 kW?*</t>
  </si>
  <si>
    <t>Se sim, informe a demanda</t>
  </si>
  <si>
    <t xml:space="preserve">Soma das Cargas não Especiais: </t>
  </si>
  <si>
    <t>UNIDADE CONSUMIDORA 2</t>
  </si>
  <si>
    <t>UNIDADE CONSUMIDORA 3</t>
  </si>
  <si>
    <t xml:space="preserve">Nas relações acima há motores, máquinas de solda ou outras cargas especiais?* </t>
  </si>
  <si>
    <t>Se sim, informe abaixo as cargas e em qual unidade consumidora esta ficará ligada</t>
  </si>
  <si>
    <t>Anexo I - tabela de conversão de potências</t>
  </si>
  <si>
    <t>Unidade Consumidora</t>
  </si>
  <si>
    <t>Equipamento</t>
  </si>
  <si>
    <t>Nº de Fases e
Tensão*</t>
  </si>
  <si>
    <t>Potência de Trabalho</t>
  </si>
  <si>
    <t>Potência Total Absorvida (kW)</t>
  </si>
  <si>
    <t>Valor</t>
  </si>
  <si>
    <t>Unidade</t>
  </si>
  <si>
    <t>Haverá partida simultânea de motores?*</t>
  </si>
  <si>
    <t>Motores das linhas:</t>
  </si>
  <si>
    <t>Soma das Cargas Especiais:</t>
  </si>
  <si>
    <t>Soma Total das Cargas:</t>
  </si>
  <si>
    <t>5. Dados da(s) Unidade(s) Consumidora(s)</t>
  </si>
  <si>
    <r>
      <rPr>
        <b/>
        <sz val="12"/>
        <color theme="1"/>
        <rFont val="Calibri"/>
        <family val="2"/>
      </rPr>
      <t>b)</t>
    </r>
    <r>
      <rPr>
        <sz val="12"/>
        <color theme="1"/>
        <rFont val="Calibri"/>
        <family val="2"/>
      </rPr>
      <t xml:space="preserve"> Para </t>
    </r>
    <r>
      <rPr>
        <b/>
        <sz val="12"/>
        <color theme="1"/>
        <rFont val="Calibri"/>
        <family val="2"/>
      </rPr>
      <t>Alteração de Carga ou Caixa sem Alteração de Carga (com ou sem mudança de local)</t>
    </r>
    <r>
      <rPr>
        <sz val="12"/>
        <color theme="1"/>
        <rFont val="Calibri"/>
        <family val="2"/>
      </rPr>
      <t>, informar o número da instalação, o número do medidor ou o número da caixa. Para o disjuntor preencher conforme exemplos abaixo:</t>
    </r>
  </si>
  <si>
    <t>• Caixa com troca de monopolar de 40A para tripolar de 60A. Como preencher: de 1x40 para 3x60A;</t>
  </si>
  <si>
    <t>• Caixa sem Alteração de Carga com disjuntor tripolar de 60A. Como preencher: de 3x60 para 3x60A;</t>
  </si>
  <si>
    <r>
      <rPr>
        <b/>
        <sz val="12"/>
        <color theme="1"/>
        <rFont val="Calibri"/>
        <family val="2"/>
      </rPr>
      <t>c)</t>
    </r>
    <r>
      <rPr>
        <sz val="12"/>
        <color theme="1"/>
        <rFont val="Calibri"/>
        <family val="2"/>
      </rPr>
      <t xml:space="preserve"> Para </t>
    </r>
    <r>
      <rPr>
        <b/>
        <sz val="12"/>
        <color theme="1"/>
        <rFont val="Calibri"/>
        <family val="2"/>
      </rPr>
      <t>Alteração de Carga</t>
    </r>
    <r>
      <rPr>
        <sz val="12"/>
        <color theme="1"/>
        <rFont val="Calibri"/>
        <family val="2"/>
      </rPr>
      <t>, informar a carga total atual da unidade consumidora (em kW) e, caso a carga atual seja superior a 50kW, informar também a demanda atual;</t>
    </r>
  </si>
  <si>
    <r>
      <rPr>
        <b/>
        <sz val="12"/>
        <color theme="1"/>
        <rFont val="Calibri"/>
        <family val="2"/>
      </rPr>
      <t xml:space="preserve">d) </t>
    </r>
    <r>
      <rPr>
        <sz val="12"/>
        <color theme="1"/>
        <rFont val="Calibri"/>
        <family val="2"/>
      </rPr>
      <t xml:space="preserve">Para </t>
    </r>
    <r>
      <rPr>
        <b/>
        <sz val="12"/>
        <color theme="1"/>
        <rFont val="Calibri"/>
        <family val="2"/>
      </rPr>
      <t>Alteração de Carga ou Caixa sem Alteração de Carga (com ou sem mudança de local)</t>
    </r>
    <r>
      <rPr>
        <sz val="12"/>
        <color theme="1"/>
        <rFont val="Calibri"/>
        <family val="2"/>
      </rPr>
      <t>, informar o novo ramo de atividade e a alteração de complemento (ex: de CASA para LOJA),</t>
    </r>
    <r>
      <rPr>
        <sz val="12"/>
        <color theme="1"/>
        <rFont val="Calibri (Body)"/>
      </rPr>
      <t xml:space="preserve"> </t>
    </r>
    <r>
      <rPr>
        <b/>
        <u/>
        <sz val="12"/>
        <color theme="1"/>
        <rFont val="Calibri (Body)"/>
      </rPr>
      <t>somente se houver alteração;</t>
    </r>
  </si>
  <si>
    <r>
      <rPr>
        <b/>
        <sz val="12"/>
        <color theme="1"/>
        <rFont val="Calibri"/>
        <family val="2"/>
      </rPr>
      <t xml:space="preserve">e) </t>
    </r>
    <r>
      <rPr>
        <sz val="12"/>
        <color theme="1"/>
        <rFont val="Calibri"/>
        <family val="2"/>
      </rPr>
      <t xml:space="preserve">Se na solicitação houver alguma unidade consumidora com Geração Distribuída já conectada, é dispensado o pedido do Parecer de Acesso somente se não houver alteração na potência instalada da geração, </t>
    </r>
    <r>
      <rPr>
        <b/>
        <sz val="12"/>
        <color theme="1"/>
        <rFont val="Calibri"/>
        <family val="2"/>
      </rPr>
      <t>desde que esta informação esteja explícita no campo “Observações” deste formulário (item 6).</t>
    </r>
  </si>
  <si>
    <t>Unidade Consumidora 1</t>
  </si>
  <si>
    <t>Tipo de Solicitação desejada:*</t>
  </si>
  <si>
    <t>Disjuntor e Tipo:*</t>
  </si>
  <si>
    <t>Nº Predial:*</t>
  </si>
  <si>
    <t>Caixa:</t>
  </si>
  <si>
    <t>Atividade Principal:*</t>
  </si>
  <si>
    <t>Ramo de Atividade:*</t>
  </si>
  <si>
    <t>Alteração de Carga ou Caixa Existente sem Alteração</t>
  </si>
  <si>
    <t>Identificação:*</t>
  </si>
  <si>
    <t>Disjuntor:*     De:</t>
  </si>
  <si>
    <t>Para:</t>
  </si>
  <si>
    <t>Ramo de Atividade:</t>
  </si>
  <si>
    <t>Complemento:       De:</t>
  </si>
  <si>
    <t>Necessária Mudança de Local*</t>
  </si>
  <si>
    <t>Carga Instalada Atual:</t>
  </si>
  <si>
    <t>Demanda:</t>
  </si>
  <si>
    <t>Necessário desligamento programado:*</t>
  </si>
  <si>
    <t>Unidade Consumidora 2</t>
  </si>
  <si>
    <t>Tipo de Solicitação desejada:</t>
  </si>
  <si>
    <t>Necessária Mudança de Local:*</t>
  </si>
  <si>
    <t>Unidade Consumidora 3</t>
  </si>
  <si>
    <t>6. Observações</t>
  </si>
  <si>
    <t>________________________________________________________________ , _______ de __________________________ de 20___</t>
  </si>
  <si>
    <t>(Local e data)</t>
  </si>
  <si>
    <t>______________________________________________________________________________________________________________</t>
  </si>
  <si>
    <t>Assinatura do(a) proprietário(a) ou representante legal</t>
  </si>
  <si>
    <t>(A assinatura é obrigatória apenas para pedidos realizados presencialmente nas agências ou postos de atendimento)</t>
  </si>
  <si>
    <r>
      <rPr>
        <b/>
        <sz val="14"/>
        <color theme="1"/>
        <rFont val="Times New Roman"/>
        <family val="1"/>
      </rPr>
      <t xml:space="preserve">A)   </t>
    </r>
    <r>
      <rPr>
        <b/>
        <u/>
        <sz val="14"/>
        <color theme="1"/>
        <rFont val="Times New Roman"/>
        <family val="1"/>
      </rPr>
      <t>MOTORES MONOFÁSICOS</t>
    </r>
  </si>
  <si>
    <t>POTÊNCIA EM CV - TRABALHO</t>
  </si>
  <si>
    <t>1/4</t>
  </si>
  <si>
    <t>1/3</t>
  </si>
  <si>
    <t>1/2</t>
  </si>
  <si>
    <t>3/4</t>
  </si>
  <si>
    <t>1,5</t>
  </si>
  <si>
    <t>7,5</t>
  </si>
  <si>
    <t>12,5</t>
  </si>
  <si>
    <t>POTÊNCIA EM kW - ABSORVIDA</t>
  </si>
  <si>
    <t>0,39</t>
  </si>
  <si>
    <t>0,52</t>
  </si>
  <si>
    <t>0,66</t>
  </si>
  <si>
    <t>0,89</t>
  </si>
  <si>
    <t>1,10</t>
  </si>
  <si>
    <t>1,58</t>
  </si>
  <si>
    <t>2,07</t>
  </si>
  <si>
    <t>3,07</t>
  </si>
  <si>
    <t>3,98</t>
  </si>
  <si>
    <t>4,91</t>
  </si>
  <si>
    <t>7,46</t>
  </si>
  <si>
    <t>9,44</t>
  </si>
  <si>
    <t>12,10</t>
  </si>
  <si>
    <t>DEMANDA EM kVA***</t>
  </si>
  <si>
    <t>0,62</t>
  </si>
  <si>
    <t>0,73</t>
  </si>
  <si>
    <t>0,92</t>
  </si>
  <si>
    <t>1,24</t>
  </si>
  <si>
    <t>1,49</t>
  </si>
  <si>
    <t>1,93</t>
  </si>
  <si>
    <t>2,44</t>
  </si>
  <si>
    <t>3,20</t>
  </si>
  <si>
    <t>4,15</t>
  </si>
  <si>
    <t>5,22</t>
  </si>
  <si>
    <t>7,94</t>
  </si>
  <si>
    <t>10,04</t>
  </si>
  <si>
    <t>13,01</t>
  </si>
  <si>
    <r>
      <rPr>
        <b/>
        <sz val="14"/>
        <color theme="1"/>
        <rFont val="Times New Roman"/>
        <family val="1"/>
      </rPr>
      <t xml:space="preserve">B)    </t>
    </r>
    <r>
      <rPr>
        <b/>
        <u/>
        <sz val="14"/>
        <color theme="1"/>
        <rFont val="Times New Roman"/>
        <family val="1"/>
      </rPr>
      <t>MOTORES TRIFÁSICOS</t>
    </r>
  </si>
  <si>
    <t>1/6</t>
  </si>
  <si>
    <t>0,25</t>
  </si>
  <si>
    <t>0,33</t>
  </si>
  <si>
    <t>0,41</t>
  </si>
  <si>
    <t>0,57</t>
  </si>
  <si>
    <t>0,82</t>
  </si>
  <si>
    <t>1,13</t>
  </si>
  <si>
    <t>1,94</t>
  </si>
  <si>
    <t>2,91</t>
  </si>
  <si>
    <t>3,82</t>
  </si>
  <si>
    <t>4,78</t>
  </si>
  <si>
    <t>0,37</t>
  </si>
  <si>
    <t>0,48</t>
  </si>
  <si>
    <t>0,56</t>
  </si>
  <si>
    <t>0,72</t>
  </si>
  <si>
    <t>1,08</t>
  </si>
  <si>
    <t>1,38</t>
  </si>
  <si>
    <t>2,03</t>
  </si>
  <si>
    <t>2,40</t>
  </si>
  <si>
    <t>3,64</t>
  </si>
  <si>
    <t>4,96</t>
  </si>
  <si>
    <t>5,62</t>
  </si>
  <si>
    <t>5,45</t>
  </si>
  <si>
    <t>6,90</t>
  </si>
  <si>
    <t>9,68</t>
  </si>
  <si>
    <t>11,79</t>
  </si>
  <si>
    <t>13,63</t>
  </si>
  <si>
    <t>18,40</t>
  </si>
  <si>
    <t>22,44</t>
  </si>
  <si>
    <t>26,93</t>
  </si>
  <si>
    <t>44,34</t>
  </si>
  <si>
    <t>51,35</t>
  </si>
  <si>
    <t>62,73</t>
  </si>
  <si>
    <t>6,49</t>
  </si>
  <si>
    <t>8,12</t>
  </si>
  <si>
    <t>10,76</t>
  </si>
  <si>
    <t>13,25</t>
  </si>
  <si>
    <t>14,98</t>
  </si>
  <si>
    <t>20,67</t>
  </si>
  <si>
    <t>24,66</t>
  </si>
  <si>
    <t>29,59</t>
  </si>
  <si>
    <t>49,27</t>
  </si>
  <si>
    <t>57,70</t>
  </si>
  <si>
    <t>70,48</t>
  </si>
  <si>
    <t>*** Demanda individual para apenas um motor. Para quantidades superiores, consultar Norma ND-5.1.</t>
  </si>
  <si>
    <r>
      <rPr>
        <b/>
        <sz val="14"/>
        <color theme="1"/>
        <rFont val="Times New Roman"/>
        <family val="1"/>
      </rPr>
      <t xml:space="preserve">C)   </t>
    </r>
    <r>
      <rPr>
        <b/>
        <u/>
        <sz val="14"/>
        <color theme="1"/>
        <rFont val="Times New Roman"/>
        <family val="1"/>
      </rPr>
      <t>AR CONDICIONADO</t>
    </r>
  </si>
  <si>
    <t>POTÊNCIA EM BTU</t>
  </si>
  <si>
    <t>POTÊNCIA EM kW</t>
  </si>
  <si>
    <t>1,3</t>
  </si>
  <si>
    <t>1,4</t>
  </si>
  <si>
    <t>1,6</t>
  </si>
  <si>
    <t>1,9</t>
  </si>
  <si>
    <t>2,6</t>
  </si>
  <si>
    <t>2,8</t>
  </si>
  <si>
    <t>3,6</t>
  </si>
  <si>
    <t>CPF</t>
  </si>
  <si>
    <t>Dígito</t>
  </si>
  <si>
    <t>Mult</t>
  </si>
  <si>
    <t>Soma</t>
  </si>
  <si>
    <t>Resto</t>
  </si>
  <si>
    <t>1º Dig. Ver.</t>
  </si>
  <si>
    <t>2º Dig. Ver.</t>
  </si>
  <si>
    <t>Verificação</t>
  </si>
  <si>
    <t>CNPJ</t>
  </si>
  <si>
    <t>Extract</t>
  </si>
  <si>
    <t>Dígitos</t>
  </si>
  <si>
    <t>NIS</t>
  </si>
  <si>
    <t>Dig. Ver</t>
  </si>
  <si>
    <t>2.</t>
  </si>
  <si>
    <t>1 - E-mail informado neste formulário</t>
  </si>
  <si>
    <t>2 - Outro E-mail</t>
  </si>
  <si>
    <t>3 - Endereço da Unidade Consumidora</t>
  </si>
  <si>
    <t>4 - Outro Endereço</t>
  </si>
  <si>
    <t>4.</t>
  </si>
  <si>
    <t>Primeiro ponto em propriedade rural.</t>
  </si>
  <si>
    <t>Novo ponto em propriedade rural já eletrificada.</t>
  </si>
  <si>
    <t>Desmembramento de propriedade rural.</t>
  </si>
  <si>
    <t>Novo ponto em área já eletrificada e desmembrada da propriedade rural.</t>
  </si>
  <si>
    <t>Parcelamento de solo rural para fins urbandos
(Ex.: condomínio, loteamento, chacreamento, granjeamento, núcleos de domicílios ou área de sítios de lazer).</t>
  </si>
  <si>
    <t>Outro tipo de atendimento.</t>
  </si>
  <si>
    <t>6.</t>
  </si>
  <si>
    <t>1 - Desejo ser beneficiado com o Padrão de Entrada, o Ramal de Conexão e o Kit de Instalação Interna.</t>
  </si>
  <si>
    <t>2 - Não tenho interesse em nenhum dos itens oferecidos. Estou ciente que não haverá nenhum tipo de ressarcimento.</t>
  </si>
  <si>
    <t>3 - Desejo ser beneficiado apenas com o(s) seguinte(s) item(ns):</t>
  </si>
  <si>
    <t>5.</t>
  </si>
  <si>
    <t>Monofásico 127 V</t>
  </si>
  <si>
    <t>Monofásico 220 V</t>
  </si>
  <si>
    <t>Bifásico 127 V</t>
  </si>
  <si>
    <t>Bifásico 220 V</t>
  </si>
  <si>
    <t>Trifásico 127 V</t>
  </si>
  <si>
    <t>Trifásico 220 V</t>
  </si>
  <si>
    <t>Monopolar 63A</t>
  </si>
  <si>
    <t>1x63A</t>
  </si>
  <si>
    <t>1x70A</t>
  </si>
  <si>
    <t>Campo</t>
  </si>
  <si>
    <t>Prenchimento</t>
  </si>
  <si>
    <t>Válido?</t>
  </si>
  <si>
    <t>Tipo</t>
  </si>
  <si>
    <t>2x60A</t>
  </si>
  <si>
    <t>Bipolar 63A</t>
  </si>
  <si>
    <t>2x63A</t>
  </si>
  <si>
    <t>Bipolar 100A</t>
  </si>
  <si>
    <t>2x100A</t>
  </si>
  <si>
    <t>Bipolar 150A</t>
  </si>
  <si>
    <t>2x150A</t>
  </si>
  <si>
    <t>Bipolar 200A</t>
  </si>
  <si>
    <t>2x200A</t>
  </si>
  <si>
    <t>3x60A</t>
  </si>
  <si>
    <t>Tripolar 63A</t>
  </si>
  <si>
    <t>3x63A</t>
  </si>
  <si>
    <t>3x70A</t>
  </si>
  <si>
    <t>Tripolar 80A</t>
  </si>
  <si>
    <t>3x80A</t>
  </si>
  <si>
    <t>Tripolar 100A</t>
  </si>
  <si>
    <t>3x100A</t>
  </si>
  <si>
    <t>3x120A</t>
  </si>
  <si>
    <t>Tripolar 125A</t>
  </si>
  <si>
    <t>3x125A</t>
  </si>
  <si>
    <t>Tripolar 150A</t>
  </si>
  <si>
    <t>3x150A</t>
  </si>
  <si>
    <t>Tripolar 200A</t>
  </si>
  <si>
    <t>3x200A</t>
  </si>
  <si>
    <t>3x225A</t>
  </si>
  <si>
    <t>3x250A</t>
  </si>
  <si>
    <t>3x300A</t>
  </si>
  <si>
    <t>3x315A</t>
  </si>
  <si>
    <t>3x320A</t>
  </si>
  <si>
    <t>3x400A</t>
  </si>
  <si>
    <t>3x500A</t>
  </si>
  <si>
    <t>3x600A</t>
  </si>
  <si>
    <t>3x630A</t>
  </si>
  <si>
    <t>3x700A</t>
  </si>
  <si>
    <t>3x800A</t>
  </si>
  <si>
    <t>Validate</t>
  </si>
  <si>
    <t xml:space="preserve">  </t>
  </si>
  <si>
    <r>
      <t xml:space="preserve">• Este formulário deverá ser preenchido em nome do solicitante ou do representante legal. A assinatura é obrigatória apenas para as solicitações realizadas </t>
    </r>
    <r>
      <rPr>
        <b/>
        <u/>
        <sz val="12"/>
        <color theme="1"/>
        <rFont val="Calibri (Body)"/>
      </rPr>
      <t>presencialmente</t>
    </r>
    <r>
      <rPr>
        <sz val="12"/>
        <color theme="1"/>
        <rFont val="Calibri"/>
        <family val="2"/>
      </rPr>
      <t xml:space="preserve"> nas agências ou postos de atendimento;</t>
    </r>
  </si>
  <si>
    <t>f) No campo tipo de solicitação desejada, quando for marcado Alteração de carga ou Caixa Existente sem alteração de Carga, é obrigatório selecionar “sim ou não” nos campos necessária mudança de local e necessário desligamento programado (corte para conserto).</t>
  </si>
  <si>
    <t xml:space="preserve">• Conforme artigo 9° da Resolução Normativa ANEEL (REN) Nº 1.000/2021 que trata da representação, o responsável técnico deverá apresentar procuração (pessoa física ou pessoa jurídica) para solicitações em nome de terceiros. </t>
  </si>
  <si>
    <t>Carga total instalada entre 50 kW e 75 kW?* (UC3)</t>
  </si>
  <si>
    <t>Carga total instalada entre 50 kW e 75 kW?* (UC 2)</t>
  </si>
  <si>
    <t>Necessária Mudança de Local* (UC 1)</t>
  </si>
  <si>
    <t>Necessário desligamento programado:* (UC 1)</t>
  </si>
  <si>
    <t>Necessária Mudança de Local* (UC 2)</t>
  </si>
  <si>
    <t>Necessário desligamento programado:* (UC 2)</t>
  </si>
  <si>
    <t>Necessária Mudança de Local* (UC 3)</t>
  </si>
  <si>
    <t>Necessário desligamento programado:* (UC 3)</t>
  </si>
  <si>
    <t>Bipolar 125A</t>
  </si>
  <si>
    <t>2x125A</t>
  </si>
  <si>
    <t>Alteração de Carga</t>
  </si>
  <si>
    <t>FORMULÁRIO PARA ORÇAMENTO DE CONEXÃO NA ÁREA URBANA OU ALTERAÇÃO DE CARGA
NA ÁREA URBANA OU RURAL (AGRUPAMENTOS SEM DISJUNTOR GERAL)</t>
  </si>
  <si>
    <r>
      <rPr>
        <b/>
        <sz val="12"/>
        <color theme="1"/>
        <rFont val="Calibri"/>
        <family val="2"/>
      </rPr>
      <t xml:space="preserve">c. </t>
    </r>
    <r>
      <rPr>
        <sz val="12"/>
        <color theme="1"/>
        <rFont val="Calibri"/>
        <family val="2"/>
      </rPr>
      <t xml:space="preserve">Alteração de carga para unidade consumidora individual </t>
    </r>
    <r>
      <rPr>
        <b/>
        <u/>
        <sz val="12"/>
        <color theme="1"/>
        <rFont val="Calibri (Body)"/>
      </rPr>
      <t>rural</t>
    </r>
    <r>
      <rPr>
        <sz val="12"/>
        <color theme="1"/>
        <rFont val="Calibri (Body)"/>
      </rPr>
      <t>, com carga instalada até 75 kW;</t>
    </r>
  </si>
  <si>
    <t>• Para os pedidos de Conexão Nova é obrigatório anexar ao formulário um dos documentos emitidos por órgão competente que comprove que a unidade consumidora está localizada em área regular, conforme relação disponível no portal Cemig:</t>
  </si>
  <si>
    <t>• Serão verificadas as condições ambientais pela Cemig no momento da conexão:</t>
  </si>
  <si>
    <t>3x450A</t>
  </si>
  <si>
    <t>3x175A</t>
  </si>
  <si>
    <t>3x90A</t>
  </si>
  <si>
    <t>3x50A</t>
  </si>
  <si>
    <t>3x40A</t>
  </si>
  <si>
    <t>3x30A</t>
  </si>
  <si>
    <t>3x25A</t>
  </si>
  <si>
    <t>3x15A</t>
  </si>
  <si>
    <t>2x120A</t>
  </si>
  <si>
    <t>2x90A</t>
  </si>
  <si>
    <t>2x80A</t>
  </si>
  <si>
    <t>2x70A</t>
  </si>
  <si>
    <t>2x50A</t>
  </si>
  <si>
    <t>2x40A</t>
  </si>
  <si>
    <t>2x35A</t>
  </si>
  <si>
    <t>2x30A</t>
  </si>
  <si>
    <t>2x25A</t>
  </si>
  <si>
    <t>2x20A</t>
  </si>
  <si>
    <t>2x15A</t>
  </si>
  <si>
    <t>2x10A</t>
  </si>
  <si>
    <t>1x300A</t>
  </si>
  <si>
    <t>1x60A</t>
  </si>
  <si>
    <t>1x50A</t>
  </si>
  <si>
    <t>1x40A</t>
  </si>
  <si>
    <t>1x35A</t>
  </si>
  <si>
    <t>1x30A</t>
  </si>
  <si>
    <t>1x25A</t>
  </si>
  <si>
    <t>1x20A</t>
  </si>
  <si>
    <t>1x15A</t>
  </si>
  <si>
    <t>1x10A</t>
  </si>
  <si>
    <t>Coneção Nova</t>
  </si>
  <si>
    <t>De:</t>
  </si>
  <si>
    <t>Caixa Existente sem Alteração</t>
  </si>
  <si>
    <t>Para Conexão nova, obrigatório informar a data de Vencimento da Fatura:</t>
  </si>
  <si>
    <t>Para Conexão nova, obrigatório informar o meio de recebimento da fatura (conta):</t>
  </si>
  <si>
    <t>Preencha, individualmente, os campos abaixo referentes a todas unidades consumidoras, de acordo com o tipo de solicitação desejada: 
Conexão Nova, Alteração de Carga ou Caixa Existente sem Alteração:</t>
  </si>
  <si>
    <t>a) Para Conexão Nova, informe o disjuntor solicitado, o número predial, a atividade principal da unidade consumidora (Residencial, Comercial, Industrial ou Rural) e o Ramo de Atividade (caso não seja residencial). Quando aplicável, informar também a identificação da caixa (ex: Cond, Lj1, Casa 1, Apto 101 etc.);</t>
  </si>
  <si>
    <t>Conexão Nova</t>
  </si>
  <si>
    <t>Diante disso, a primeira caixa relacionada no campo Unidade Consumidora 1 será a caixa a ser energizada no final do processo de conexão. A mesma regra poderá ser aplicada para alteração de carga com mudança de local.</t>
  </si>
  <si>
    <t>g) Conforme artigo 68 (REN) Nº 1000/2021 ANEEL:
Caso seja marcado "Sim" para a pergunta "O padrão está pronto para ser ligado?*" O pedido de vistoria e ligação será disparado automaticamente após conclusão das etapas do orçamento de conexão. Caso seja marcado "Não", você deve solicitar seu pedido de vistoria e ligação em até 120 dias após a conclusão das etapas do orçamento de conexão. 
Lembrando que o orçamento de conexão poderá ser cancelado em caso de duas reprovações pelo mesmo motivo e que há cobrança de taxa a partir do segundo serviço realizado.</t>
  </si>
  <si>
    <t>versão N
02/02/2024</t>
  </si>
  <si>
    <t>O padrão está pronto para ser ligado?*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</si>
</sst>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[&lt;=99999999999]000\.000\.000\-00;00\.000\.000\/0000\-00"/>
    <numFmt numFmtId="165" formatCode="&quot;(&quot;##&quot;) &quot;#####&quot;-&quot;####"/>
    <numFmt numFmtId="166" formatCode="&quot;(&quot;##&quot;) &quot;####&quot;-&quot;####"/>
    <numFmt numFmtId="167" formatCode="000\.00000\.00\-0"/>
    <numFmt numFmtId="168" formatCode="000\.000000\.00\-00"/>
    <numFmt numFmtId="169" formatCode="000\.00\-000"/>
    <numFmt numFmtId="170" formatCode="0#"/>
    <numFmt numFmtId="171" formatCode="General\ &quot;W&quot;"/>
    <numFmt numFmtId="172" formatCode="General\ &quot;kVA&quot;;#\ &quot;kVA&quot;;;@\ &quot;kVA&quot;"/>
    <numFmt numFmtId="173" formatCode="0.0\ &quot;kW&quot;"/>
    <numFmt numFmtId="174" formatCode="0\ &quot;V&quot;"/>
    <numFmt numFmtId="175" formatCode="General\ &quot;kW&quot;;#\ &quot;kW&quot;;;@\ &quot;kW&quot;"/>
  </numFmts>
  <fonts count="32">
    <font>
      <sz val="12"/>
      <color theme="1"/>
      <name val="Calibri"/>
      <scheme val="minor"/>
    </font>
    <font>
      <b/>
      <sz val="12"/>
      <color rgb="FF757070"/>
      <name val="Calibri"/>
      <family val="2"/>
    </font>
    <font>
      <b/>
      <u/>
      <sz val="12"/>
      <color theme="1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u/>
      <sz val="12"/>
      <color theme="10"/>
      <name val="Calibri"/>
      <family val="2"/>
    </font>
    <font>
      <u/>
      <sz val="12"/>
      <color theme="10"/>
      <name val="Calibri"/>
      <family val="2"/>
    </font>
    <font>
      <sz val="12"/>
      <color rgb="FF7F7F7F"/>
      <name val="Calibri"/>
      <family val="2"/>
    </font>
    <font>
      <b/>
      <sz val="12"/>
      <color theme="1"/>
      <name val="Calibri"/>
      <family val="2"/>
    </font>
    <font>
      <b/>
      <i/>
      <sz val="12"/>
      <color theme="1"/>
      <name val="Calibri"/>
      <family val="2"/>
    </font>
    <font>
      <u/>
      <sz val="12"/>
      <color theme="1"/>
      <name val="Calibri"/>
      <family val="2"/>
    </font>
    <font>
      <sz val="12"/>
      <color theme="1"/>
      <name val="Calibri"/>
      <family val="2"/>
    </font>
    <font>
      <b/>
      <i/>
      <sz val="11"/>
      <color theme="1"/>
      <name val="Calibri"/>
      <family val="2"/>
    </font>
    <font>
      <u/>
      <sz val="12"/>
      <color rgb="FF7F7F7F"/>
      <name val="Calibri"/>
      <family val="2"/>
    </font>
    <font>
      <b/>
      <sz val="14"/>
      <color theme="1"/>
      <name val="Times New Roman"/>
      <family val="1"/>
    </font>
    <font>
      <sz val="14"/>
      <color theme="1"/>
      <name val="Calibri"/>
      <family val="2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sz val="14"/>
      <color theme="1"/>
      <name val="Times New Roman"/>
      <family val="1"/>
    </font>
    <font>
      <b/>
      <u/>
      <sz val="12"/>
      <color theme="1"/>
      <name val="Calibri (Body)"/>
    </font>
    <font>
      <sz val="12"/>
      <color theme="1"/>
      <name val="Calibri (Body)"/>
    </font>
    <font>
      <b/>
      <sz val="12"/>
      <color rgb="FF000000"/>
      <name val="Calibri"/>
      <family val="2"/>
    </font>
    <font>
      <b/>
      <u/>
      <sz val="14"/>
      <color theme="1"/>
      <name val="Times New Roman"/>
      <family val="1"/>
    </font>
    <font>
      <sz val="12"/>
      <color theme="1"/>
      <name val="Calibri"/>
      <family val="2"/>
    </font>
    <font>
      <u/>
      <sz val="12"/>
      <color theme="1"/>
      <name val="Calibri"/>
      <family val="2"/>
    </font>
    <font>
      <u/>
      <sz val="12"/>
      <name val="Calibri"/>
      <family val="2"/>
    </font>
    <font>
      <b/>
      <sz val="12"/>
      <color theme="1"/>
      <name val="Calibri"/>
      <family val="2"/>
    </font>
    <font>
      <b/>
      <sz val="12"/>
      <name val="Calibri"/>
      <family val="2"/>
    </font>
    <font>
      <sz val="12"/>
      <color theme="1"/>
      <name val="Calibri"/>
      <family val="2"/>
      <scheme val="minor"/>
    </font>
    <font>
      <sz val="9"/>
      <color rgb="FF757070"/>
      <name val="Calibri"/>
      <family val="2"/>
    </font>
    <font>
      <b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6BB577"/>
        <bgColor rgb="FF6BB577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8D8D8"/>
      </patternFill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0" borderId="0" xfId="0" applyFont="1"/>
    <xf numFmtId="0" fontId="6" fillId="0" borderId="0" xfId="0" applyFont="1"/>
    <xf numFmtId="0" fontId="5" fillId="3" borderId="10" xfId="0" applyFont="1" applyFill="1" applyBorder="1" applyAlignment="1">
      <alignment horizontal="left" wrapText="1"/>
    </xf>
    <xf numFmtId="0" fontId="8" fillId="3" borderId="10" xfId="0" applyFont="1" applyFill="1" applyBorder="1"/>
    <xf numFmtId="0" fontId="3" fillId="3" borderId="10" xfId="0" applyFont="1" applyFill="1" applyBorder="1"/>
    <xf numFmtId="0" fontId="3" fillId="2" borderId="14" xfId="0" applyFont="1" applyFill="1" applyBorder="1"/>
    <xf numFmtId="0" fontId="3" fillId="2" borderId="15" xfId="0" applyFont="1" applyFill="1" applyBorder="1"/>
    <xf numFmtId="0" fontId="3" fillId="2" borderId="16" xfId="0" applyFont="1" applyFill="1" applyBorder="1" applyAlignment="1">
      <alignment horizontal="right"/>
    </xf>
    <xf numFmtId="0" fontId="3" fillId="2" borderId="15" xfId="0" applyFont="1" applyFill="1" applyBorder="1" applyAlignment="1">
      <alignment horizontal="right"/>
    </xf>
    <xf numFmtId="0" fontId="3" fillId="2" borderId="16" xfId="0" applyFont="1" applyFill="1" applyBorder="1"/>
    <xf numFmtId="168" fontId="3" fillId="2" borderId="16" xfId="0" applyNumberFormat="1" applyFont="1" applyFill="1" applyBorder="1" applyAlignment="1">
      <alignment horizontal="left"/>
    </xf>
    <xf numFmtId="0" fontId="3" fillId="2" borderId="18" xfId="0" applyFont="1" applyFill="1" applyBorder="1" applyAlignment="1">
      <alignment horizontal="right"/>
    </xf>
    <xf numFmtId="0" fontId="3" fillId="2" borderId="14" xfId="0" applyFont="1" applyFill="1" applyBorder="1" applyAlignment="1">
      <alignment horizontal="right"/>
    </xf>
    <xf numFmtId="0" fontId="3" fillId="2" borderId="20" xfId="0" applyFont="1" applyFill="1" applyBorder="1"/>
    <xf numFmtId="0" fontId="3" fillId="2" borderId="21" xfId="0" applyFont="1" applyFill="1" applyBorder="1"/>
    <xf numFmtId="0" fontId="3" fillId="0" borderId="16" xfId="0" applyFont="1" applyBorder="1" applyAlignment="1">
      <alignment horizontal="center"/>
    </xf>
    <xf numFmtId="0" fontId="3" fillId="3" borderId="28" xfId="0" applyFont="1" applyFill="1" applyBorder="1" applyAlignment="1">
      <alignment wrapText="1"/>
    </xf>
    <xf numFmtId="0" fontId="3" fillId="3" borderId="28" xfId="0" applyFont="1" applyFill="1" applyBorder="1"/>
    <xf numFmtId="0" fontId="9" fillId="2" borderId="16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left"/>
    </xf>
    <xf numFmtId="171" fontId="3" fillId="2" borderId="16" xfId="0" applyNumberFormat="1" applyFont="1" applyFill="1" applyBorder="1" applyAlignment="1">
      <alignment horizontal="right"/>
    </xf>
    <xf numFmtId="173" fontId="9" fillId="2" borderId="16" xfId="0" applyNumberFormat="1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center" vertical="center" wrapText="1"/>
    </xf>
    <xf numFmtId="0" fontId="3" fillId="2" borderId="28" xfId="0" applyFont="1" applyFill="1" applyBorder="1"/>
    <xf numFmtId="0" fontId="3" fillId="2" borderId="30" xfId="0" applyFont="1" applyFill="1" applyBorder="1" applyAlignment="1">
      <alignment horizontal="right"/>
    </xf>
    <xf numFmtId="175" fontId="3" fillId="2" borderId="39" xfId="0" applyNumberFormat="1" applyFont="1" applyFill="1" applyBorder="1" applyAlignment="1">
      <alignment horizontal="left"/>
    </xf>
    <xf numFmtId="172" fontId="3" fillId="2" borderId="21" xfId="0" applyNumberFormat="1" applyFont="1" applyFill="1" applyBorder="1" applyAlignment="1">
      <alignment horizontal="left"/>
    </xf>
    <xf numFmtId="0" fontId="12" fillId="0" borderId="0" xfId="0" applyFont="1"/>
    <xf numFmtId="0" fontId="13" fillId="0" borderId="0" xfId="0" applyFont="1"/>
    <xf numFmtId="0" fontId="8" fillId="0" borderId="0" xfId="0" applyFont="1"/>
    <xf numFmtId="0" fontId="15" fillId="0" borderId="0" xfId="0" applyFont="1" applyAlignment="1">
      <alignment horizontal="left" vertical="center"/>
    </xf>
    <xf numFmtId="0" fontId="16" fillId="0" borderId="0" xfId="0" applyFont="1"/>
    <xf numFmtId="0" fontId="15" fillId="0" borderId="0" xfId="0" applyFont="1" applyAlignment="1">
      <alignment vertical="center"/>
    </xf>
    <xf numFmtId="0" fontId="15" fillId="5" borderId="40" xfId="0" applyFont="1" applyFill="1" applyBorder="1" applyAlignment="1">
      <alignment horizontal="center" vertical="center"/>
    </xf>
    <xf numFmtId="49" fontId="17" fillId="5" borderId="41" xfId="0" applyNumberFormat="1" applyFont="1" applyFill="1" applyBorder="1" applyAlignment="1">
      <alignment horizontal="center" vertical="center"/>
    </xf>
    <xf numFmtId="49" fontId="17" fillId="5" borderId="41" xfId="0" applyNumberFormat="1" applyFont="1" applyFill="1" applyBorder="1" applyAlignment="1">
      <alignment horizontal="center" vertical="center" wrapText="1"/>
    </xf>
    <xf numFmtId="0" fontId="18" fillId="6" borderId="42" xfId="0" applyFont="1" applyFill="1" applyBorder="1" applyAlignment="1">
      <alignment horizontal="center" vertical="center"/>
    </xf>
    <xf numFmtId="0" fontId="18" fillId="6" borderId="43" xfId="0" applyFont="1" applyFill="1" applyBorder="1" applyAlignment="1">
      <alignment horizontal="center" vertical="center"/>
    </xf>
    <xf numFmtId="0" fontId="18" fillId="6" borderId="43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7" fillId="5" borderId="41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9" fillId="0" borderId="17" xfId="0" applyFont="1" applyBorder="1" applyAlignment="1">
      <alignment horizontal="right"/>
    </xf>
    <xf numFmtId="1" fontId="3" fillId="0" borderId="17" xfId="0" applyNumberFormat="1" applyFont="1" applyBorder="1" applyAlignment="1">
      <alignment horizontal="right"/>
    </xf>
    <xf numFmtId="0" fontId="3" fillId="0" borderId="16" xfId="0" applyFont="1" applyBorder="1" applyAlignment="1">
      <alignment horizontal="right"/>
    </xf>
    <xf numFmtId="1" fontId="3" fillId="0" borderId="16" xfId="0" applyNumberFormat="1" applyFont="1" applyBorder="1" applyAlignment="1">
      <alignment horizontal="right"/>
    </xf>
    <xf numFmtId="0" fontId="9" fillId="0" borderId="16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1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9" fillId="0" borderId="0" xfId="0" quotePrefix="1" applyFont="1" applyAlignment="1">
      <alignment horizontal="right"/>
    </xf>
    <xf numFmtId="0" fontId="9" fillId="0" borderId="0" xfId="0" applyFont="1" applyAlignment="1">
      <alignment horizontal="center"/>
    </xf>
    <xf numFmtId="164" fontId="12" fillId="0" borderId="0" xfId="0" applyNumberFormat="1" applyFont="1"/>
    <xf numFmtId="14" fontId="12" fillId="0" borderId="0" xfId="0" applyNumberFormat="1" applyFont="1"/>
    <xf numFmtId="165" fontId="12" fillId="0" borderId="0" xfId="0" applyNumberFormat="1" applyFont="1"/>
    <xf numFmtId="167" fontId="12" fillId="0" borderId="0" xfId="0" applyNumberFormat="1" applyFont="1"/>
    <xf numFmtId="169" fontId="12" fillId="0" borderId="0" xfId="0" applyNumberFormat="1" applyFont="1"/>
    <xf numFmtId="173" fontId="12" fillId="0" borderId="0" xfId="0" applyNumberFormat="1" applyFont="1"/>
    <xf numFmtId="0" fontId="24" fillId="2" borderId="30" xfId="0" applyFont="1" applyFill="1" applyBorder="1" applyAlignment="1">
      <alignment horizontal="right"/>
    </xf>
    <xf numFmtId="0" fontId="3" fillId="0" borderId="16" xfId="0" applyFont="1" applyBorder="1" applyAlignment="1" applyProtection="1">
      <alignment horizontal="left"/>
      <protection locked="0"/>
    </xf>
    <xf numFmtId="14" fontId="3" fillId="0" borderId="16" xfId="0" applyNumberFormat="1" applyFont="1" applyBorder="1" applyAlignment="1" applyProtection="1">
      <alignment horizontal="left"/>
      <protection locked="0"/>
    </xf>
    <xf numFmtId="166" fontId="3" fillId="0" borderId="13" xfId="0" applyNumberFormat="1" applyFont="1" applyBorder="1" applyAlignment="1" applyProtection="1">
      <alignment horizontal="left"/>
      <protection locked="0"/>
    </xf>
    <xf numFmtId="0" fontId="3" fillId="0" borderId="17" xfId="0" applyFont="1" applyBorder="1" applyAlignment="1" applyProtection="1">
      <alignment horizontal="left"/>
      <protection locked="0"/>
    </xf>
    <xf numFmtId="169" fontId="3" fillId="0" borderId="11" xfId="0" applyNumberFormat="1" applyFont="1" applyBorder="1" applyAlignment="1" applyProtection="1">
      <alignment horizontal="left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3" fillId="0" borderId="16" xfId="0" applyFont="1" applyBorder="1" applyAlignment="1" applyProtection="1">
      <alignment horizontal="center"/>
      <protection locked="0"/>
    </xf>
    <xf numFmtId="170" fontId="3" fillId="0" borderId="16" xfId="0" applyNumberFormat="1" applyFont="1" applyBorder="1" applyAlignment="1" applyProtection="1">
      <alignment horizontal="center"/>
      <protection locked="0"/>
    </xf>
    <xf numFmtId="0" fontId="3" fillId="2" borderId="18" xfId="0" applyFont="1" applyFill="1" applyBorder="1" applyAlignment="1" applyProtection="1">
      <alignment horizontal="left"/>
      <protection locked="0"/>
    </xf>
    <xf numFmtId="169" fontId="3" fillId="2" borderId="14" xfId="0" applyNumberFormat="1" applyFont="1" applyFill="1" applyBorder="1" applyAlignment="1" applyProtection="1">
      <alignment horizontal="left"/>
      <protection locked="0"/>
    </xf>
    <xf numFmtId="0" fontId="3" fillId="2" borderId="20" xfId="0" applyFont="1" applyFill="1" applyBorder="1" applyAlignment="1" applyProtection="1">
      <alignment horizontal="left"/>
      <protection locked="0"/>
    </xf>
    <xf numFmtId="0" fontId="3" fillId="0" borderId="11" xfId="0" applyFont="1" applyBorder="1" applyAlignment="1" applyProtection="1">
      <alignment horizontal="center"/>
      <protection locked="0"/>
    </xf>
    <xf numFmtId="0" fontId="3" fillId="2" borderId="16" xfId="0" applyFont="1" applyFill="1" applyBorder="1" applyAlignment="1" applyProtection="1">
      <alignment horizontal="center"/>
      <protection locked="0"/>
    </xf>
    <xf numFmtId="0" fontId="3" fillId="2" borderId="16" xfId="0" applyFont="1" applyFill="1" applyBorder="1" applyAlignment="1" applyProtection="1">
      <alignment horizontal="left"/>
      <protection locked="0"/>
    </xf>
    <xf numFmtId="174" fontId="3" fillId="2" borderId="16" xfId="0" applyNumberFormat="1" applyFont="1" applyFill="1" applyBorder="1" applyAlignment="1" applyProtection="1">
      <alignment horizontal="center"/>
      <protection locked="0"/>
    </xf>
    <xf numFmtId="173" fontId="3" fillId="2" borderId="16" xfId="0" applyNumberFormat="1" applyFont="1" applyFill="1" applyBorder="1" applyAlignment="1" applyProtection="1">
      <alignment horizontal="center"/>
      <protection locked="0"/>
    </xf>
    <xf numFmtId="0" fontId="3" fillId="2" borderId="14" xfId="0" applyFont="1" applyFill="1" applyBorder="1" applyAlignment="1" applyProtection="1">
      <alignment horizontal="right"/>
      <protection locked="0"/>
    </xf>
    <xf numFmtId="175" fontId="3" fillId="2" borderId="39" xfId="0" applyNumberFormat="1" applyFont="1" applyFill="1" applyBorder="1" applyAlignment="1" applyProtection="1">
      <alignment horizontal="left"/>
      <protection locked="0"/>
    </xf>
    <xf numFmtId="172" fontId="3" fillId="2" borderId="21" xfId="0" applyNumberFormat="1" applyFont="1" applyFill="1" applyBorder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171" fontId="3" fillId="3" borderId="16" xfId="0" applyNumberFormat="1" applyFont="1" applyFill="1" applyBorder="1" applyAlignment="1" applyProtection="1">
      <alignment horizontal="right"/>
      <protection locked="0"/>
    </xf>
    <xf numFmtId="0" fontId="29" fillId="0" borderId="0" xfId="0" applyFont="1"/>
    <xf numFmtId="0" fontId="30" fillId="0" borderId="0" xfId="0" applyFont="1" applyAlignment="1">
      <alignment horizontal="center" vertical="center" wrapText="1"/>
    </xf>
    <xf numFmtId="0" fontId="31" fillId="0" borderId="0" xfId="0" applyFont="1" applyAlignment="1">
      <alignment horizontal="right"/>
    </xf>
    <xf numFmtId="0" fontId="31" fillId="0" borderId="0" xfId="0" applyFont="1"/>
    <xf numFmtId="0" fontId="3" fillId="2" borderId="44" xfId="0" applyFont="1" applyFill="1" applyBorder="1" applyAlignment="1" applyProtection="1">
      <alignment horizontal="left"/>
      <protection locked="0"/>
    </xf>
    <xf numFmtId="164" fontId="3" fillId="0" borderId="14" xfId="0" applyNumberFormat="1" applyFont="1" applyBorder="1" applyAlignment="1" applyProtection="1">
      <alignment horizontal="left"/>
      <protection locked="0"/>
    </xf>
    <xf numFmtId="165" fontId="3" fillId="0" borderId="14" xfId="0" applyNumberFormat="1" applyFont="1" applyBorder="1" applyAlignment="1" applyProtection="1">
      <alignment horizontal="left"/>
      <protection locked="0"/>
    </xf>
    <xf numFmtId="0" fontId="3" fillId="0" borderId="18" xfId="0" applyFont="1" applyBorder="1" applyAlignment="1" applyProtection="1">
      <alignment horizontal="center"/>
      <protection locked="0"/>
    </xf>
    <xf numFmtId="0" fontId="3" fillId="2" borderId="18" xfId="0" applyFont="1" applyFill="1" applyBorder="1"/>
    <xf numFmtId="0" fontId="4" fillId="9" borderId="46" xfId="0" applyFont="1" applyFill="1" applyBorder="1"/>
    <xf numFmtId="0" fontId="3" fillId="9" borderId="46" xfId="0" applyFont="1" applyFill="1" applyBorder="1" applyAlignment="1" applyProtection="1">
      <alignment horizontal="center"/>
      <protection locked="0"/>
    </xf>
    <xf numFmtId="0" fontId="3" fillId="10" borderId="48" xfId="0" applyFont="1" applyFill="1" applyBorder="1"/>
    <xf numFmtId="0" fontId="3" fillId="8" borderId="47" xfId="0" applyFont="1" applyFill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left"/>
      <protection locked="0"/>
    </xf>
    <xf numFmtId="0" fontId="4" fillId="0" borderId="12" xfId="0" applyFont="1" applyBorder="1" applyProtection="1">
      <protection locked="0"/>
    </xf>
    <xf numFmtId="0" fontId="4" fillId="0" borderId="13" xfId="0" applyFont="1" applyBorder="1" applyProtection="1">
      <protection locked="0"/>
    </xf>
    <xf numFmtId="0" fontId="3" fillId="2" borderId="11" xfId="0" applyFont="1" applyFill="1" applyBorder="1"/>
    <xf numFmtId="0" fontId="4" fillId="0" borderId="13" xfId="0" applyFont="1" applyBorder="1"/>
    <xf numFmtId="0" fontId="3" fillId="2" borderId="11" xfId="0" applyFont="1" applyFill="1" applyBorder="1" applyAlignment="1">
      <alignment horizontal="right"/>
    </xf>
    <xf numFmtId="0" fontId="7" fillId="2" borderId="4" xfId="0" applyFont="1" applyFill="1" applyBorder="1" applyAlignment="1">
      <alignment horizontal="left" wrapText="1"/>
    </xf>
    <xf numFmtId="0" fontId="4" fillId="0" borderId="5" xfId="0" applyFont="1" applyBorder="1"/>
    <xf numFmtId="0" fontId="4" fillId="0" borderId="6" xfId="0" applyFont="1" applyBorder="1"/>
    <xf numFmtId="0" fontId="5" fillId="2" borderId="4" xfId="0" applyFont="1" applyFill="1" applyBorder="1" applyAlignment="1">
      <alignment horizontal="left" wrapText="1"/>
    </xf>
    <xf numFmtId="0" fontId="3" fillId="2" borderId="4" xfId="0" applyFont="1" applyFill="1" applyBorder="1" applyAlignment="1">
      <alignment horizontal="left" wrapText="1"/>
    </xf>
    <xf numFmtId="0" fontId="5" fillId="2" borderId="7" xfId="0" applyFont="1" applyFill="1" applyBorder="1" applyAlignment="1">
      <alignment horizontal="left" wrapText="1"/>
    </xf>
    <xf numFmtId="0" fontId="4" fillId="0" borderId="8" xfId="0" applyFont="1" applyBorder="1"/>
    <xf numFmtId="0" fontId="4" fillId="0" borderId="9" xfId="0" applyFont="1" applyBorder="1"/>
    <xf numFmtId="0" fontId="9" fillId="4" borderId="11" xfId="0" quotePrefix="1" applyFont="1" applyFill="1" applyBorder="1" applyAlignment="1">
      <alignment horizontal="left"/>
    </xf>
    <xf numFmtId="0" fontId="4" fillId="0" borderId="12" xfId="0" applyFont="1" applyBorder="1"/>
    <xf numFmtId="0" fontId="9" fillId="0" borderId="0" xfId="0" applyFont="1" applyAlignment="1">
      <alignment vertical="center" wrapText="1"/>
    </xf>
    <xf numFmtId="0" fontId="29" fillId="0" borderId="0" xfId="0" applyFont="1"/>
    <xf numFmtId="0" fontId="24" fillId="2" borderId="4" xfId="0" applyFont="1" applyFill="1" applyBorder="1" applyAlignment="1">
      <alignment horizontal="left" wrapText="1"/>
    </xf>
    <xf numFmtId="0" fontId="25" fillId="2" borderId="4" xfId="0" applyFont="1" applyFill="1" applyBorder="1" applyAlignment="1">
      <alignment horizontal="left" wrapText="1"/>
    </xf>
    <xf numFmtId="0" fontId="26" fillId="0" borderId="5" xfId="0" applyFont="1" applyBorder="1"/>
    <xf numFmtId="0" fontId="26" fillId="0" borderId="6" xfId="0" applyFont="1" applyBorder="1"/>
    <xf numFmtId="0" fontId="27" fillId="2" borderId="4" xfId="0" applyFont="1" applyFill="1" applyBorder="1" applyAlignment="1">
      <alignment horizontal="left" wrapText="1"/>
    </xf>
    <xf numFmtId="0" fontId="28" fillId="0" borderId="5" xfId="0" applyFont="1" applyBorder="1"/>
    <xf numFmtId="0" fontId="28" fillId="0" borderId="6" xfId="0" applyFont="1" applyBorder="1"/>
    <xf numFmtId="0" fontId="3" fillId="2" borderId="11" xfId="0" applyFont="1" applyFill="1" applyBorder="1" applyAlignment="1">
      <alignment horizontal="left"/>
    </xf>
    <xf numFmtId="167" fontId="3" fillId="2" borderId="11" xfId="0" applyNumberFormat="1" applyFont="1" applyFill="1" applyBorder="1" applyAlignment="1" applyProtection="1">
      <alignment horizontal="left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3" fillId="3" borderId="11" xfId="0" applyFont="1" applyFill="1" applyBorder="1" applyAlignment="1" applyProtection="1">
      <alignment horizontal="left"/>
      <protection locked="0"/>
    </xf>
    <xf numFmtId="0" fontId="3" fillId="2" borderId="31" xfId="0" applyFont="1" applyFill="1" applyBorder="1"/>
    <xf numFmtId="0" fontId="4" fillId="0" borderId="32" xfId="0" applyFont="1" applyBorder="1"/>
    <xf numFmtId="0" fontId="4" fillId="0" borderId="33" xfId="0" applyFont="1" applyBorder="1"/>
    <xf numFmtId="0" fontId="24" fillId="0" borderId="11" xfId="0" applyFont="1" applyBorder="1" applyAlignment="1" applyProtection="1">
      <alignment horizontal="left"/>
      <protection locked="0"/>
    </xf>
    <xf numFmtId="0" fontId="3" fillId="2" borderId="11" xfId="0" applyFont="1" applyFill="1" applyBorder="1" applyAlignment="1" applyProtection="1">
      <alignment horizontal="left"/>
      <protection locked="0"/>
    </xf>
    <xf numFmtId="0" fontId="29" fillId="9" borderId="45" xfId="0" applyFont="1" applyFill="1" applyBorder="1" applyAlignment="1">
      <alignment horizontal="left"/>
    </xf>
    <xf numFmtId="0" fontId="29" fillId="9" borderId="46" xfId="0" applyFont="1" applyFill="1" applyBorder="1" applyAlignment="1">
      <alignment horizontal="left"/>
    </xf>
    <xf numFmtId="0" fontId="29" fillId="9" borderId="48" xfId="0" applyFont="1" applyFill="1" applyBorder="1" applyAlignment="1">
      <alignment horizontal="left"/>
    </xf>
    <xf numFmtId="0" fontId="31" fillId="9" borderId="45" xfId="0" applyFont="1" applyFill="1" applyBorder="1" applyAlignment="1">
      <alignment horizontal="left"/>
    </xf>
    <xf numFmtId="0" fontId="31" fillId="9" borderId="49" xfId="0" applyFont="1" applyFill="1" applyBorder="1" applyAlignment="1">
      <alignment horizontal="left"/>
    </xf>
    <xf numFmtId="0" fontId="3" fillId="2" borderId="22" xfId="0" applyFont="1" applyFill="1" applyBorder="1" applyAlignment="1" applyProtection="1">
      <alignment horizontal="left"/>
      <protection locked="0"/>
    </xf>
    <xf numFmtId="0" fontId="3" fillId="2" borderId="23" xfId="0" applyFont="1" applyFill="1" applyBorder="1" applyAlignment="1">
      <alignment vertical="center" wrapText="1"/>
    </xf>
    <xf numFmtId="0" fontId="4" fillId="0" borderId="24" xfId="0" applyFont="1" applyBorder="1"/>
    <xf numFmtId="0" fontId="4" fillId="0" borderId="25" xfId="0" applyFont="1" applyBorder="1"/>
    <xf numFmtId="0" fontId="4" fillId="0" borderId="19" xfId="0" applyFont="1" applyBorder="1"/>
    <xf numFmtId="0" fontId="4" fillId="0" borderId="26" xfId="0" applyFont="1" applyBorder="1"/>
    <xf numFmtId="0" fontId="4" fillId="0" borderId="27" xfId="0" applyFont="1" applyBorder="1"/>
    <xf numFmtId="0" fontId="10" fillId="7" borderId="23" xfId="0" applyFont="1" applyFill="1" applyBorder="1" applyProtection="1">
      <protection locked="0"/>
    </xf>
    <xf numFmtId="0" fontId="4" fillId="8" borderId="24" xfId="0" applyFont="1" applyFill="1" applyBorder="1" applyProtection="1">
      <protection locked="0"/>
    </xf>
    <xf numFmtId="0" fontId="4" fillId="8" borderId="25" xfId="0" applyFont="1" applyFill="1" applyBorder="1" applyProtection="1">
      <protection locked="0"/>
    </xf>
    <xf numFmtId="0" fontId="4" fillId="8" borderId="19" xfId="0" applyFont="1" applyFill="1" applyBorder="1" applyProtection="1">
      <protection locked="0"/>
    </xf>
    <xf numFmtId="0" fontId="4" fillId="8" borderId="26" xfId="0" applyFont="1" applyFill="1" applyBorder="1" applyProtection="1">
      <protection locked="0"/>
    </xf>
    <xf numFmtId="0" fontId="4" fillId="8" borderId="27" xfId="0" applyFont="1" applyFill="1" applyBorder="1" applyProtection="1">
      <protection locked="0"/>
    </xf>
    <xf numFmtId="0" fontId="9" fillId="4" borderId="11" xfId="0" quotePrefix="1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wrapText="1"/>
    </xf>
    <xf numFmtId="0" fontId="9" fillId="2" borderId="11" xfId="0" applyFont="1" applyFill="1" applyBorder="1" applyAlignment="1">
      <alignment horizontal="center" wrapText="1"/>
    </xf>
    <xf numFmtId="0" fontId="9" fillId="2" borderId="11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172" fontId="3" fillId="2" borderId="11" xfId="0" applyNumberFormat="1" applyFont="1" applyFill="1" applyBorder="1" applyAlignment="1" applyProtection="1">
      <alignment horizontal="left"/>
      <protection locked="0"/>
    </xf>
    <xf numFmtId="0" fontId="3" fillId="0" borderId="11" xfId="0" applyFont="1" applyBorder="1" applyProtection="1">
      <protection locked="0"/>
    </xf>
    <xf numFmtId="0" fontId="24" fillId="0" borderId="11" xfId="0" applyFont="1" applyBorder="1" applyProtection="1">
      <protection locked="0"/>
    </xf>
    <xf numFmtId="0" fontId="9" fillId="2" borderId="11" xfId="0" applyFont="1" applyFill="1" applyBorder="1" applyAlignment="1">
      <alignment horizontal="right"/>
    </xf>
    <xf numFmtId="0" fontId="3" fillId="2" borderId="26" xfId="0" applyFont="1" applyFill="1" applyBorder="1"/>
    <xf numFmtId="0" fontId="3" fillId="2" borderId="23" xfId="0" applyFont="1" applyFill="1" applyBorder="1" applyAlignment="1">
      <alignment vertical="center"/>
    </xf>
    <xf numFmtId="0" fontId="9" fillId="2" borderId="11" xfId="0" applyFont="1" applyFill="1" applyBorder="1"/>
    <xf numFmtId="0" fontId="11" fillId="2" borderId="11" xfId="0" applyFont="1" applyFill="1" applyBorder="1" applyAlignment="1">
      <alignment horizontal="center"/>
    </xf>
    <xf numFmtId="0" fontId="9" fillId="2" borderId="17" xfId="0" applyFont="1" applyFill="1" applyBorder="1" applyAlignment="1">
      <alignment horizontal="center" vertical="center" wrapText="1"/>
    </xf>
    <xf numFmtId="0" fontId="4" fillId="0" borderId="29" xfId="0" applyFont="1" applyBorder="1"/>
    <xf numFmtId="0" fontId="9" fillId="2" borderId="11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4" fillId="0" borderId="0" xfId="0" applyFont="1"/>
    <xf numFmtId="0" fontId="0" fillId="0" borderId="0" xfId="0"/>
    <xf numFmtId="0" fontId="9" fillId="4" borderId="31" xfId="0" quotePrefix="1" applyFont="1" applyFill="1" applyBorder="1" applyAlignment="1">
      <alignment horizontal="left"/>
    </xf>
    <xf numFmtId="0" fontId="9" fillId="2" borderId="31" xfId="0" applyFont="1" applyFill="1" applyBorder="1" applyAlignment="1">
      <alignment wrapText="1"/>
    </xf>
    <xf numFmtId="0" fontId="27" fillId="2" borderId="37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4" fillId="0" borderId="38" xfId="0" applyFont="1" applyBorder="1" applyAlignment="1">
      <alignment vertical="center"/>
    </xf>
    <xf numFmtId="0" fontId="9" fillId="2" borderId="19" xfId="0" applyFont="1" applyFill="1" applyBorder="1" applyAlignment="1">
      <alignment horizontal="left" vertical="top" wrapText="1"/>
    </xf>
    <xf numFmtId="0" fontId="4" fillId="0" borderId="26" xfId="0" applyFont="1" applyBorder="1" applyAlignment="1">
      <alignment horizontal="left" vertical="top"/>
    </xf>
    <xf numFmtId="0" fontId="4" fillId="0" borderId="27" xfId="0" applyFont="1" applyBorder="1" applyAlignment="1">
      <alignment horizontal="left" vertical="top"/>
    </xf>
    <xf numFmtId="0" fontId="9" fillId="2" borderId="4" xfId="0" applyFont="1" applyFill="1" applyBorder="1" applyAlignment="1">
      <alignment horizontal="left" wrapText="1"/>
    </xf>
    <xf numFmtId="0" fontId="9" fillId="2" borderId="34" xfId="0" applyFont="1" applyFill="1" applyBorder="1" applyAlignment="1">
      <alignment horizontal="left" wrapText="1"/>
    </xf>
    <xf numFmtId="0" fontId="4" fillId="0" borderId="35" xfId="0" applyFont="1" applyBorder="1"/>
    <xf numFmtId="0" fontId="4" fillId="0" borderId="36" xfId="0" applyFont="1" applyBorder="1"/>
    <xf numFmtId="0" fontId="9" fillId="2" borderId="37" xfId="0" applyFont="1" applyFill="1" applyBorder="1" applyAlignment="1">
      <alignment horizontal="left" vertical="center" wrapText="1"/>
    </xf>
    <xf numFmtId="0" fontId="9" fillId="2" borderId="35" xfId="0" applyFont="1" applyFill="1" applyBorder="1" applyAlignment="1">
      <alignment horizontal="left" vertical="center" wrapText="1"/>
    </xf>
    <xf numFmtId="0" fontId="9" fillId="2" borderId="38" xfId="0" applyFont="1" applyFill="1" applyBorder="1" applyAlignment="1">
      <alignment horizontal="left" vertical="center" wrapText="1"/>
    </xf>
    <xf numFmtId="0" fontId="3" fillId="0" borderId="23" xfId="0" applyFont="1" applyBorder="1" applyAlignment="1" applyProtection="1">
      <alignment horizontal="left" vertical="top" wrapText="1"/>
      <protection locked="0"/>
    </xf>
    <xf numFmtId="0" fontId="4" fillId="0" borderId="24" xfId="0" applyFont="1" applyBorder="1" applyProtection="1">
      <protection locked="0"/>
    </xf>
    <xf numFmtId="0" fontId="4" fillId="0" borderId="25" xfId="0" applyFont="1" applyBorder="1" applyProtection="1">
      <protection locked="0"/>
    </xf>
    <xf numFmtId="0" fontId="4" fillId="0" borderId="37" xfId="0" applyFont="1" applyBorder="1" applyProtection="1">
      <protection locked="0"/>
    </xf>
    <xf numFmtId="0" fontId="0" fillId="0" borderId="0" xfId="0" applyProtection="1">
      <protection locked="0"/>
    </xf>
    <xf numFmtId="0" fontId="4" fillId="0" borderId="38" xfId="0" applyFont="1" applyBorder="1" applyProtection="1">
      <protection locked="0"/>
    </xf>
    <xf numFmtId="0" fontId="4" fillId="0" borderId="19" xfId="0" applyFont="1" applyBorder="1" applyProtection="1">
      <protection locked="0"/>
    </xf>
    <xf numFmtId="0" fontId="4" fillId="0" borderId="26" xfId="0" applyFont="1" applyBorder="1" applyProtection="1">
      <protection locked="0"/>
    </xf>
    <xf numFmtId="0" fontId="4" fillId="0" borderId="27" xfId="0" applyFont="1" applyBorder="1" applyProtection="1">
      <protection locked="0"/>
    </xf>
    <xf numFmtId="0" fontId="24" fillId="7" borderId="18" xfId="0" applyFont="1" applyFill="1" applyBorder="1" applyAlignment="1" applyProtection="1">
      <alignment horizontal="center" vertical="center"/>
      <protection locked="0"/>
    </xf>
    <xf numFmtId="0" fontId="24" fillId="7" borderId="30" xfId="0" applyFont="1" applyFill="1" applyBorder="1" applyAlignment="1" applyProtection="1">
      <alignment horizontal="center" vertical="center"/>
      <protection locked="0"/>
    </xf>
    <xf numFmtId="0" fontId="24" fillId="2" borderId="23" xfId="0" applyFont="1" applyFill="1" applyBorder="1" applyAlignment="1">
      <alignment vertical="center"/>
    </xf>
    <xf numFmtId="0" fontId="0" fillId="9" borderId="14" xfId="0" applyFill="1" applyBorder="1" applyAlignment="1" applyProtection="1">
      <alignment horizontal="center"/>
      <protection locked="0"/>
    </xf>
    <xf numFmtId="0" fontId="0" fillId="9" borderId="15" xfId="0" applyFill="1" applyBorder="1" applyAlignment="1" applyProtection="1">
      <alignment horizontal="center"/>
      <protection locked="0"/>
    </xf>
    <xf numFmtId="0" fontId="31" fillId="0" borderId="0" xfId="0" applyFont="1" applyAlignment="1">
      <alignment horizontal="center"/>
    </xf>
  </cellXfs>
  <cellStyles count="1">
    <cellStyle name="Normal" xfId="0" builtinId="0"/>
  </cellStyles>
  <dxfs count="34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none">
          <bgColor auto="1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none">
          <bgColor auto="1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ill>
        <patternFill>
          <bgColor theme="6" tint="0.59996337778862885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ill>
        <patternFill>
          <bgColor theme="6" tint="0.59996337778862885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ill>
        <patternFill>
          <bgColor theme="6" tint="0.59996337778862885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theme="1"/>
      </font>
      <fill>
        <patternFill patternType="solid">
          <fgColor theme="0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66675</xdr:colOff>
      <xdr:row>1</xdr:row>
      <xdr:rowOff>85725</xdr:rowOff>
    </xdr:from>
    <xdr:ext cx="1133475" cy="266700"/>
    <xdr:pic>
      <xdr:nvPicPr>
        <xdr:cNvPr id="2" name="image1.png" descr="Cemig Logo - PNG e Vetor - Download de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486775" y="152400"/>
          <a:ext cx="1133475" cy="2667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Z1015"/>
  <sheetViews>
    <sheetView showGridLines="0" tabSelected="1" topLeftCell="A211" zoomScaleNormal="100" workbookViewId="0">
      <selection activeCell="B229" sqref="B229"/>
    </sheetView>
  </sheetViews>
  <sheetFormatPr defaultColWidth="11.125" defaultRowHeight="15" customHeight="1"/>
  <cols>
    <col min="1" max="1" width="10.875" customWidth="1"/>
    <col min="2" max="2" width="17.625" customWidth="1"/>
    <col min="3" max="3" width="27" customWidth="1"/>
    <col min="4" max="4" width="12.375" customWidth="1"/>
    <col min="5" max="5" width="19.875" customWidth="1"/>
    <col min="6" max="6" width="11.875" customWidth="1"/>
    <col min="7" max="7" width="10.875" customWidth="1"/>
    <col min="8" max="8" width="15.625" customWidth="1"/>
    <col min="9" max="26" width="10.625" customWidth="1"/>
  </cols>
  <sheetData>
    <row r="1" spans="1:26" ht="5.25" customHeight="1"/>
    <row r="2" spans="1:26" ht="31.5" customHeight="1">
      <c r="B2" s="120" t="s">
        <v>334</v>
      </c>
      <c r="C2" s="121"/>
      <c r="D2" s="121"/>
      <c r="E2" s="121"/>
      <c r="F2" s="121"/>
      <c r="G2" s="92" t="s">
        <v>378</v>
      </c>
      <c r="H2" s="1"/>
    </row>
    <row r="3" spans="1:26" ht="4.5" customHeight="1">
      <c r="B3" s="1"/>
      <c r="C3" s="1"/>
      <c r="D3" s="1"/>
      <c r="E3" s="1"/>
      <c r="G3" s="2"/>
      <c r="H3" s="1"/>
    </row>
    <row r="4" spans="1:26" ht="15.75" customHeight="1">
      <c r="B4" s="3" t="s">
        <v>0</v>
      </c>
      <c r="C4" s="4"/>
      <c r="D4" s="4"/>
      <c r="E4" s="4"/>
      <c r="F4" s="4"/>
      <c r="G4" s="4"/>
      <c r="H4" s="5"/>
    </row>
    <row r="5" spans="1:26" ht="31.5" customHeight="1">
      <c r="B5" s="122" t="s">
        <v>320</v>
      </c>
      <c r="C5" s="111"/>
      <c r="D5" s="111"/>
      <c r="E5" s="111"/>
      <c r="F5" s="111"/>
      <c r="G5" s="111"/>
      <c r="H5" s="112"/>
    </row>
    <row r="6" spans="1:26" ht="29.25" customHeight="1">
      <c r="B6" s="126" t="s">
        <v>322</v>
      </c>
      <c r="C6" s="127"/>
      <c r="D6" s="127"/>
      <c r="E6" s="127"/>
      <c r="F6" s="127"/>
      <c r="G6" s="127"/>
      <c r="H6" s="128"/>
    </row>
    <row r="7" spans="1:26" ht="15.6" customHeight="1">
      <c r="B7" s="123" t="s">
        <v>1</v>
      </c>
      <c r="C7" s="124"/>
      <c r="D7" s="124"/>
      <c r="E7" s="124"/>
      <c r="F7" s="124"/>
      <c r="G7" s="124"/>
      <c r="H7" s="125"/>
    </row>
    <row r="8" spans="1:26" ht="35.1" customHeight="1">
      <c r="B8" s="114" t="s">
        <v>2</v>
      </c>
      <c r="C8" s="111"/>
      <c r="D8" s="111"/>
      <c r="E8" s="111"/>
      <c r="F8" s="111"/>
      <c r="G8" s="111"/>
      <c r="H8" s="112"/>
    </row>
    <row r="9" spans="1:26" ht="16.5" customHeight="1">
      <c r="B9" s="114" t="s">
        <v>3</v>
      </c>
      <c r="C9" s="111"/>
      <c r="D9" s="111"/>
      <c r="E9" s="111"/>
      <c r="F9" s="111"/>
      <c r="G9" s="111"/>
      <c r="H9" s="112"/>
    </row>
    <row r="10" spans="1:26" ht="16.5" customHeight="1">
      <c r="B10" s="114" t="s">
        <v>335</v>
      </c>
      <c r="C10" s="111"/>
      <c r="D10" s="111"/>
      <c r="E10" s="111"/>
      <c r="F10" s="111"/>
      <c r="G10" s="111"/>
      <c r="H10" s="112"/>
    </row>
    <row r="11" spans="1:26" ht="31.5" customHeight="1">
      <c r="B11" s="114" t="s">
        <v>4</v>
      </c>
      <c r="C11" s="111"/>
      <c r="D11" s="111"/>
      <c r="E11" s="111"/>
      <c r="F11" s="111"/>
      <c r="G11" s="111"/>
      <c r="H11" s="112"/>
    </row>
    <row r="12" spans="1:26" ht="31.5" customHeight="1">
      <c r="A12" s="6"/>
      <c r="B12" s="113" t="s">
        <v>336</v>
      </c>
      <c r="C12" s="111"/>
      <c r="D12" s="111"/>
      <c r="E12" s="111"/>
      <c r="F12" s="111"/>
      <c r="G12" s="111"/>
      <c r="H12" s="112"/>
      <c r="I12" s="6"/>
      <c r="J12" s="6"/>
      <c r="K12" s="7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.75" customHeight="1">
      <c r="A13" s="6"/>
      <c r="B13" s="110" t="s">
        <v>5</v>
      </c>
      <c r="C13" s="111"/>
      <c r="D13" s="111"/>
      <c r="E13" s="111"/>
      <c r="F13" s="111"/>
      <c r="G13" s="111"/>
      <c r="H13" s="112"/>
      <c r="I13" s="6"/>
      <c r="J13" s="6"/>
      <c r="K13" s="7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.75" customHeight="1">
      <c r="B14" s="113" t="s">
        <v>6</v>
      </c>
      <c r="C14" s="111"/>
      <c r="D14" s="111"/>
      <c r="E14" s="111"/>
      <c r="F14" s="111"/>
      <c r="G14" s="111"/>
      <c r="H14" s="112"/>
      <c r="J14" s="6"/>
      <c r="K14" s="7"/>
    </row>
    <row r="15" spans="1:26" ht="15.75" customHeight="1">
      <c r="B15" s="113" t="s">
        <v>337</v>
      </c>
      <c r="C15" s="111"/>
      <c r="D15" s="111"/>
      <c r="E15" s="111"/>
      <c r="F15" s="111"/>
      <c r="G15" s="111"/>
      <c r="H15" s="112"/>
    </row>
    <row r="16" spans="1:26" ht="31.5" customHeight="1">
      <c r="B16" s="113" t="s">
        <v>7</v>
      </c>
      <c r="C16" s="111"/>
      <c r="D16" s="111"/>
      <c r="E16" s="111"/>
      <c r="F16" s="111"/>
      <c r="G16" s="111"/>
      <c r="H16" s="112"/>
      <c r="K16" s="7"/>
      <c r="L16" s="7"/>
    </row>
    <row r="17" spans="2:8" ht="31.5" customHeight="1">
      <c r="B17" s="113" t="s">
        <v>8</v>
      </c>
      <c r="C17" s="111"/>
      <c r="D17" s="111"/>
      <c r="E17" s="111"/>
      <c r="F17" s="111"/>
      <c r="G17" s="111"/>
      <c r="H17" s="112"/>
    </row>
    <row r="18" spans="2:8" ht="15.75" customHeight="1">
      <c r="B18" s="114" t="s">
        <v>9</v>
      </c>
      <c r="C18" s="111"/>
      <c r="D18" s="111"/>
      <c r="E18" s="111"/>
      <c r="F18" s="111"/>
      <c r="G18" s="111"/>
      <c r="H18" s="112"/>
    </row>
    <row r="19" spans="2:8" ht="15.75" customHeight="1">
      <c r="B19" s="110" t="s">
        <v>10</v>
      </c>
      <c r="C19" s="111"/>
      <c r="D19" s="111"/>
      <c r="E19" s="111"/>
      <c r="F19" s="111"/>
      <c r="G19" s="111"/>
      <c r="H19" s="112"/>
    </row>
    <row r="20" spans="2:8" ht="15.75" customHeight="1">
      <c r="B20" s="115" t="s">
        <v>11</v>
      </c>
      <c r="C20" s="116"/>
      <c r="D20" s="116"/>
      <c r="E20" s="116"/>
      <c r="F20" s="116"/>
      <c r="G20" s="116"/>
      <c r="H20" s="117"/>
    </row>
    <row r="21" spans="2:8" ht="7.5" customHeight="1">
      <c r="B21" s="8"/>
      <c r="C21" s="8"/>
      <c r="D21" s="8"/>
      <c r="E21" s="8"/>
      <c r="F21" s="8"/>
      <c r="G21" s="8"/>
      <c r="H21" s="8"/>
    </row>
    <row r="22" spans="2:8" ht="15.75" customHeight="1">
      <c r="B22" s="9" t="s">
        <v>12</v>
      </c>
      <c r="C22" s="10"/>
      <c r="D22" s="10"/>
      <c r="E22" s="10"/>
      <c r="F22" s="8"/>
      <c r="G22" s="8"/>
      <c r="H22" s="8"/>
    </row>
    <row r="23" spans="2:8" ht="7.5" customHeight="1">
      <c r="B23" s="10"/>
      <c r="C23" s="10"/>
      <c r="D23" s="10"/>
      <c r="E23" s="10"/>
      <c r="F23" s="10"/>
      <c r="G23" s="10"/>
      <c r="H23" s="10"/>
    </row>
    <row r="24" spans="2:8" ht="15.75" customHeight="1">
      <c r="B24" s="118" t="s">
        <v>13</v>
      </c>
      <c r="C24" s="119"/>
      <c r="D24" s="119"/>
      <c r="E24" s="119"/>
      <c r="F24" s="119"/>
      <c r="G24" s="119"/>
      <c r="H24" s="108"/>
    </row>
    <row r="25" spans="2:8" ht="15.75" customHeight="1">
      <c r="B25" s="11" t="s">
        <v>14</v>
      </c>
      <c r="C25" s="12"/>
      <c r="D25" s="104"/>
      <c r="E25" s="105"/>
      <c r="F25" s="105"/>
      <c r="G25" s="105"/>
      <c r="H25" s="106"/>
    </row>
    <row r="26" spans="2:8" ht="15.75" customHeight="1">
      <c r="B26" s="107" t="s">
        <v>15</v>
      </c>
      <c r="C26" s="108"/>
      <c r="D26" s="104"/>
      <c r="E26" s="105"/>
      <c r="F26" s="105"/>
      <c r="G26" s="105"/>
      <c r="H26" s="106"/>
    </row>
    <row r="27" spans="2:8" ht="15.75" customHeight="1">
      <c r="B27" s="11" t="s">
        <v>16</v>
      </c>
      <c r="C27" s="68"/>
      <c r="D27" s="13" t="s">
        <v>17</v>
      </c>
      <c r="E27" s="96"/>
      <c r="F27" s="109" t="s">
        <v>18</v>
      </c>
      <c r="G27" s="108"/>
      <c r="H27" s="69"/>
    </row>
    <row r="28" spans="2:8" ht="15.75" customHeight="1">
      <c r="B28" s="107" t="s">
        <v>19</v>
      </c>
      <c r="C28" s="108"/>
      <c r="D28" s="13" t="s">
        <v>20</v>
      </c>
      <c r="E28" s="97"/>
      <c r="F28" s="11"/>
      <c r="G28" s="14" t="s">
        <v>21</v>
      </c>
      <c r="H28" s="70"/>
    </row>
    <row r="29" spans="2:8" ht="15.75" customHeight="1">
      <c r="B29" s="15" t="s">
        <v>22</v>
      </c>
      <c r="C29" s="104"/>
      <c r="D29" s="105"/>
      <c r="E29" s="106"/>
      <c r="F29" s="129"/>
      <c r="G29" s="119"/>
      <c r="H29" s="108"/>
    </row>
    <row r="30" spans="2:8" ht="15.75" customHeight="1">
      <c r="B30" s="129" t="s">
        <v>23</v>
      </c>
      <c r="C30" s="108"/>
      <c r="D30" s="68"/>
      <c r="E30" s="13" t="s">
        <v>24</v>
      </c>
      <c r="F30" s="130"/>
      <c r="G30" s="105"/>
      <c r="H30" s="16"/>
    </row>
    <row r="31" spans="2:8" ht="15.75" customHeight="1">
      <c r="B31" s="15" t="s">
        <v>25</v>
      </c>
      <c r="C31" s="15"/>
      <c r="D31" s="15"/>
      <c r="E31" s="15"/>
      <c r="F31" s="68"/>
      <c r="G31" s="11"/>
      <c r="H31" s="12"/>
    </row>
    <row r="32" spans="2:8" ht="15.75" customHeight="1">
      <c r="B32" s="6"/>
      <c r="C32" s="6"/>
      <c r="D32" s="6"/>
      <c r="E32" s="6"/>
      <c r="F32" s="6"/>
      <c r="G32" s="6"/>
      <c r="H32" s="6"/>
    </row>
    <row r="33" spans="2:8" ht="15.75" customHeight="1">
      <c r="B33" s="118" t="s">
        <v>26</v>
      </c>
      <c r="C33" s="119"/>
      <c r="D33" s="119"/>
      <c r="E33" s="119"/>
      <c r="F33" s="119"/>
      <c r="G33" s="119"/>
      <c r="H33" s="108"/>
    </row>
    <row r="34" spans="2:8" ht="15.75" customHeight="1">
      <c r="B34" s="15" t="s">
        <v>27</v>
      </c>
      <c r="C34" s="131"/>
      <c r="D34" s="106"/>
      <c r="E34" s="13" t="s">
        <v>28</v>
      </c>
      <c r="F34" s="71"/>
      <c r="G34" s="17" t="s">
        <v>29</v>
      </c>
      <c r="H34" s="71"/>
    </row>
    <row r="35" spans="2:8" ht="15.75" customHeight="1">
      <c r="B35" s="15" t="s">
        <v>30</v>
      </c>
      <c r="C35" s="131"/>
      <c r="D35" s="106"/>
      <c r="E35" s="18" t="s">
        <v>31</v>
      </c>
      <c r="F35" s="72"/>
      <c r="G35" s="11"/>
      <c r="H35" s="12"/>
    </row>
    <row r="36" spans="2:8" ht="15.75" customHeight="1">
      <c r="B36" s="15" t="s">
        <v>32</v>
      </c>
      <c r="C36" s="131"/>
      <c r="D36" s="106"/>
      <c r="E36" s="18" t="s">
        <v>33</v>
      </c>
      <c r="F36" s="73"/>
      <c r="G36" s="19"/>
      <c r="H36" s="20"/>
    </row>
    <row r="37" spans="2:8" ht="15.75" customHeight="1">
      <c r="B37" s="15" t="s">
        <v>34</v>
      </c>
      <c r="C37" s="104"/>
      <c r="D37" s="106"/>
      <c r="E37" s="109" t="s">
        <v>35</v>
      </c>
      <c r="F37" s="108"/>
      <c r="G37" s="132"/>
      <c r="H37" s="106"/>
    </row>
    <row r="38" spans="2:8" ht="15.75" customHeight="1">
      <c r="B38" s="133" t="s">
        <v>36</v>
      </c>
      <c r="C38" s="134"/>
      <c r="D38" s="134"/>
      <c r="E38" s="134"/>
      <c r="F38" s="135"/>
      <c r="G38" s="98"/>
      <c r="H38" s="99"/>
    </row>
    <row r="39" spans="2:8" ht="15.75" customHeight="1">
      <c r="B39" s="141" t="s">
        <v>379</v>
      </c>
      <c r="C39" s="142"/>
      <c r="D39" s="103"/>
      <c r="E39" s="100"/>
      <c r="F39" s="100"/>
      <c r="G39" s="101"/>
      <c r="H39" s="102"/>
    </row>
    <row r="40" spans="2:8" ht="15.75" customHeight="1">
      <c r="B40" s="138" t="str">
        <f>IF(D39="Sim","O pedido de vistoria e ligação será disparado automaticamente após conclusão das etapas do orçamento de conexão.",
IF(D39="Não","Você deve solicitar seu pedido de vistoria e ligação em até 120 dias após a conclusão das etapas do orçamento de conexão. ",""))</f>
        <v/>
      </c>
      <c r="C40" s="139"/>
      <c r="D40" s="139"/>
      <c r="E40" s="139"/>
      <c r="F40" s="139"/>
      <c r="G40" s="139"/>
      <c r="H40" s="140"/>
    </row>
    <row r="41" spans="2:8" ht="15.75" customHeight="1">
      <c r="B41" s="6"/>
      <c r="C41" s="6"/>
      <c r="D41" s="6"/>
      <c r="E41" s="6"/>
      <c r="F41" s="6"/>
      <c r="G41" s="6"/>
      <c r="H41" s="6"/>
    </row>
    <row r="42" spans="2:8" ht="15.75" customHeight="1">
      <c r="B42" s="118" t="s">
        <v>37</v>
      </c>
      <c r="C42" s="119"/>
      <c r="D42" s="119"/>
      <c r="E42" s="119"/>
      <c r="F42" s="119"/>
      <c r="G42" s="119"/>
      <c r="H42" s="108"/>
    </row>
    <row r="43" spans="2:8" ht="15.75" customHeight="1">
      <c r="B43" s="107" t="s">
        <v>371</v>
      </c>
      <c r="C43" s="119"/>
      <c r="D43" s="119"/>
      <c r="E43" s="108"/>
      <c r="F43" s="75"/>
      <c r="G43" s="4"/>
      <c r="H43" s="5"/>
    </row>
    <row r="44" spans="2:8" ht="15.75" customHeight="1">
      <c r="B44" s="107" t="s">
        <v>372</v>
      </c>
      <c r="C44" s="119"/>
      <c r="D44" s="119"/>
      <c r="E44" s="108"/>
      <c r="F44" s="136"/>
      <c r="G44" s="105"/>
      <c r="H44" s="106"/>
    </row>
    <row r="45" spans="2:8" ht="15.75" customHeight="1">
      <c r="B45" s="107" t="s">
        <v>38</v>
      </c>
      <c r="C45" s="108"/>
      <c r="D45" s="137"/>
      <c r="E45" s="105"/>
      <c r="F45" s="105"/>
      <c r="G45" s="105"/>
      <c r="H45" s="106"/>
    </row>
    <row r="46" spans="2:8" ht="15.75" customHeight="1">
      <c r="B46" s="107" t="s">
        <v>39</v>
      </c>
      <c r="C46" s="119"/>
      <c r="D46" s="119"/>
      <c r="E46" s="119"/>
      <c r="F46" s="119"/>
      <c r="G46" s="119"/>
      <c r="H46" s="108"/>
    </row>
    <row r="47" spans="2:8" ht="15.75" customHeight="1">
      <c r="B47" s="15" t="s">
        <v>27</v>
      </c>
      <c r="C47" s="143"/>
      <c r="D47" s="106"/>
      <c r="E47" s="13" t="s">
        <v>28</v>
      </c>
      <c r="F47" s="76"/>
      <c r="G47" s="17" t="s">
        <v>29</v>
      </c>
      <c r="H47" s="76"/>
    </row>
    <row r="48" spans="2:8" ht="15.75" customHeight="1">
      <c r="B48" s="15" t="s">
        <v>30</v>
      </c>
      <c r="C48" s="143"/>
      <c r="D48" s="106"/>
      <c r="E48" s="18" t="s">
        <v>31</v>
      </c>
      <c r="F48" s="77"/>
      <c r="G48" s="11"/>
      <c r="H48" s="12"/>
    </row>
    <row r="49" spans="2:8" ht="15.75" customHeight="1">
      <c r="B49" s="15" t="s">
        <v>32</v>
      </c>
      <c r="C49" s="143"/>
      <c r="D49" s="106"/>
      <c r="E49" s="18" t="s">
        <v>33</v>
      </c>
      <c r="F49" s="78"/>
      <c r="G49" s="19"/>
      <c r="H49" s="20"/>
    </row>
    <row r="50" spans="2:8" ht="21.75" customHeight="1">
      <c r="B50" s="144" t="s">
        <v>40</v>
      </c>
      <c r="C50" s="145"/>
      <c r="D50" s="145"/>
      <c r="E50" s="146"/>
      <c r="F50" s="150" t="s">
        <v>41</v>
      </c>
      <c r="G50" s="151"/>
      <c r="H50" s="152"/>
    </row>
    <row r="51" spans="2:8" ht="26.45" customHeight="1">
      <c r="B51" s="147"/>
      <c r="C51" s="148"/>
      <c r="D51" s="148"/>
      <c r="E51" s="149"/>
      <c r="F51" s="153"/>
      <c r="G51" s="154"/>
      <c r="H51" s="155"/>
    </row>
    <row r="52" spans="2:8" ht="7.5" customHeight="1">
      <c r="B52" s="6"/>
      <c r="C52" s="6"/>
      <c r="D52" s="6"/>
      <c r="E52" s="6"/>
      <c r="F52" s="6"/>
      <c r="G52" s="6"/>
      <c r="H52" s="6"/>
    </row>
    <row r="53" spans="2:8" ht="15.75" customHeight="1">
      <c r="B53" s="156" t="s">
        <v>42</v>
      </c>
      <c r="C53" s="119"/>
      <c r="D53" s="119"/>
      <c r="E53" s="119"/>
      <c r="F53" s="119"/>
      <c r="G53" s="119"/>
      <c r="H53" s="108"/>
    </row>
    <row r="54" spans="2:8" ht="31.5" customHeight="1">
      <c r="B54" s="157" t="s">
        <v>43</v>
      </c>
      <c r="C54" s="119"/>
      <c r="D54" s="119"/>
      <c r="E54" s="119"/>
      <c r="F54" s="119"/>
      <c r="G54" s="119"/>
      <c r="H54" s="108"/>
    </row>
    <row r="55" spans="2:8" ht="15.75" customHeight="1">
      <c r="B55" s="22"/>
      <c r="C55" s="23"/>
      <c r="D55" s="23"/>
      <c r="E55" s="23"/>
      <c r="F55" s="23"/>
      <c r="G55" s="23"/>
      <c r="H55" s="23"/>
    </row>
    <row r="56" spans="2:8" ht="15.75" customHeight="1">
      <c r="B56" s="158" t="s">
        <v>44</v>
      </c>
      <c r="C56" s="119"/>
      <c r="D56" s="119"/>
      <c r="E56" s="119"/>
      <c r="F56" s="119"/>
      <c r="G56" s="119"/>
      <c r="H56" s="108"/>
    </row>
    <row r="57" spans="2:8" ht="15.75" customHeight="1">
      <c r="B57" s="24" t="s">
        <v>45</v>
      </c>
      <c r="C57" s="159" t="s">
        <v>46</v>
      </c>
      <c r="D57" s="108"/>
      <c r="E57" s="24" t="s">
        <v>45</v>
      </c>
      <c r="F57" s="159" t="s">
        <v>46</v>
      </c>
      <c r="G57" s="119"/>
      <c r="H57" s="108"/>
    </row>
    <row r="58" spans="2:8" ht="15.75" customHeight="1">
      <c r="B58" s="74"/>
      <c r="C58" s="25" t="s">
        <v>47</v>
      </c>
      <c r="D58" s="26">
        <v>42</v>
      </c>
      <c r="E58" s="74"/>
      <c r="F58" s="129" t="s">
        <v>48</v>
      </c>
      <c r="G58" s="108"/>
      <c r="H58" s="26">
        <v>1500</v>
      </c>
    </row>
    <row r="59" spans="2:8" ht="15.75" customHeight="1">
      <c r="B59" s="74"/>
      <c r="C59" s="25" t="s">
        <v>49</v>
      </c>
      <c r="D59" s="26">
        <v>80</v>
      </c>
      <c r="E59" s="74"/>
      <c r="F59" s="129" t="s">
        <v>50</v>
      </c>
      <c r="G59" s="108"/>
      <c r="H59" s="26">
        <v>700</v>
      </c>
    </row>
    <row r="60" spans="2:8" ht="15.75" customHeight="1">
      <c r="B60" s="74"/>
      <c r="C60" s="25" t="s">
        <v>51</v>
      </c>
      <c r="D60" s="26">
        <v>1800</v>
      </c>
      <c r="E60" s="74"/>
      <c r="F60" s="129" t="s">
        <v>52</v>
      </c>
      <c r="G60" s="108"/>
      <c r="H60" s="26">
        <v>200</v>
      </c>
    </row>
    <row r="61" spans="2:8" ht="15.75" customHeight="1">
      <c r="B61" s="74"/>
      <c r="C61" s="25" t="s">
        <v>53</v>
      </c>
      <c r="D61" s="26">
        <v>1350</v>
      </c>
      <c r="E61" s="74"/>
      <c r="F61" s="129" t="s">
        <v>54</v>
      </c>
      <c r="G61" s="108"/>
      <c r="H61" s="26">
        <v>300</v>
      </c>
    </row>
    <row r="62" spans="2:8" ht="15.75" customHeight="1">
      <c r="B62" s="74"/>
      <c r="C62" s="25" t="s">
        <v>55</v>
      </c>
      <c r="D62" s="26">
        <v>2800</v>
      </c>
      <c r="E62" s="74"/>
      <c r="F62" s="129" t="s">
        <v>56</v>
      </c>
      <c r="G62" s="108"/>
      <c r="H62" s="26">
        <v>90</v>
      </c>
    </row>
    <row r="63" spans="2:8" ht="15.75" customHeight="1">
      <c r="B63" s="74"/>
      <c r="C63" s="25" t="s">
        <v>57</v>
      </c>
      <c r="D63" s="26">
        <v>3600</v>
      </c>
      <c r="E63" s="74"/>
      <c r="F63" s="129" t="s">
        <v>58</v>
      </c>
      <c r="G63" s="108"/>
      <c r="H63" s="26">
        <v>145</v>
      </c>
    </row>
    <row r="64" spans="2:8" ht="15.75" customHeight="1">
      <c r="B64" s="74"/>
      <c r="C64" s="25" t="s">
        <v>59</v>
      </c>
      <c r="D64" s="26">
        <v>600</v>
      </c>
      <c r="E64" s="74"/>
      <c r="F64" s="129" t="s">
        <v>60</v>
      </c>
      <c r="G64" s="108"/>
      <c r="H64" s="26">
        <v>750</v>
      </c>
    </row>
    <row r="65" spans="2:8" ht="15.75" customHeight="1">
      <c r="B65" s="74"/>
      <c r="C65" s="25" t="s">
        <v>61</v>
      </c>
      <c r="D65" s="26">
        <v>20</v>
      </c>
      <c r="E65" s="74"/>
      <c r="F65" s="129" t="s">
        <v>62</v>
      </c>
      <c r="G65" s="108"/>
      <c r="H65" s="26">
        <v>300</v>
      </c>
    </row>
    <row r="66" spans="2:8" ht="15.75" customHeight="1">
      <c r="B66" s="74"/>
      <c r="C66" s="25" t="s">
        <v>63</v>
      </c>
      <c r="D66" s="26">
        <v>746</v>
      </c>
      <c r="E66" s="74"/>
      <c r="F66" s="129" t="s">
        <v>64</v>
      </c>
      <c r="G66" s="108"/>
      <c r="H66" s="26">
        <v>15</v>
      </c>
    </row>
    <row r="67" spans="2:8" ht="15.75" customHeight="1">
      <c r="B67" s="74"/>
      <c r="C67" s="25" t="s">
        <v>65</v>
      </c>
      <c r="D67" s="26">
        <v>1490</v>
      </c>
      <c r="E67" s="74"/>
      <c r="F67" s="129" t="s">
        <v>66</v>
      </c>
      <c r="G67" s="108"/>
      <c r="H67" s="26">
        <v>40</v>
      </c>
    </row>
    <row r="68" spans="2:8" ht="15.75" customHeight="1">
      <c r="B68" s="74"/>
      <c r="C68" s="25" t="s">
        <v>67</v>
      </c>
      <c r="D68" s="26">
        <v>100</v>
      </c>
      <c r="E68" s="74"/>
      <c r="F68" s="129" t="s">
        <v>68</v>
      </c>
      <c r="G68" s="108"/>
      <c r="H68" s="26">
        <v>5</v>
      </c>
    </row>
    <row r="69" spans="2:8" ht="15.75" customHeight="1">
      <c r="B69" s="74"/>
      <c r="C69" s="25" t="s">
        <v>69</v>
      </c>
      <c r="D69" s="26">
        <v>746</v>
      </c>
      <c r="E69" s="74"/>
      <c r="F69" s="129" t="s">
        <v>68</v>
      </c>
      <c r="G69" s="108"/>
      <c r="H69" s="26">
        <v>10</v>
      </c>
    </row>
    <row r="70" spans="2:8" ht="15.75" customHeight="1">
      <c r="B70" s="74"/>
      <c r="C70" s="25" t="s">
        <v>70</v>
      </c>
      <c r="D70" s="26">
        <v>210</v>
      </c>
      <c r="E70" s="74"/>
      <c r="F70" s="129" t="s">
        <v>71</v>
      </c>
      <c r="G70" s="108"/>
      <c r="H70" s="26">
        <v>1270</v>
      </c>
    </row>
    <row r="71" spans="2:8" ht="15.75" customHeight="1">
      <c r="B71" s="74"/>
      <c r="C71" s="25" t="s">
        <v>72</v>
      </c>
      <c r="D71" s="26">
        <v>400</v>
      </c>
      <c r="E71" s="74"/>
      <c r="F71" s="129" t="s">
        <v>73</v>
      </c>
      <c r="G71" s="108"/>
      <c r="H71" s="26">
        <v>1500</v>
      </c>
    </row>
    <row r="72" spans="2:8" ht="15.75" customHeight="1">
      <c r="B72" s="74"/>
      <c r="C72" s="25" t="s">
        <v>74</v>
      </c>
      <c r="D72" s="26">
        <v>600</v>
      </c>
      <c r="E72" s="74"/>
      <c r="F72" s="129" t="s">
        <v>75</v>
      </c>
      <c r="G72" s="108"/>
      <c r="H72" s="26">
        <v>1470</v>
      </c>
    </row>
    <row r="73" spans="2:8" ht="15.75" customHeight="1">
      <c r="B73" s="74"/>
      <c r="C73" s="25" t="s">
        <v>76</v>
      </c>
      <c r="D73" s="26">
        <v>1750</v>
      </c>
      <c r="E73" s="74"/>
      <c r="F73" s="129" t="s">
        <v>77</v>
      </c>
      <c r="G73" s="108"/>
      <c r="H73" s="26">
        <v>1000</v>
      </c>
    </row>
    <row r="74" spans="2:8" ht="15.75" customHeight="1">
      <c r="B74" s="74"/>
      <c r="C74" s="25" t="s">
        <v>78</v>
      </c>
      <c r="D74" s="26">
        <v>2944</v>
      </c>
      <c r="E74" s="74"/>
      <c r="F74" s="129" t="s">
        <v>79</v>
      </c>
      <c r="G74" s="108"/>
      <c r="H74" s="26">
        <v>1000</v>
      </c>
    </row>
    <row r="75" spans="2:8" ht="15.75" customHeight="1">
      <c r="B75" s="74"/>
      <c r="C75" s="25" t="s">
        <v>80</v>
      </c>
      <c r="D75" s="26">
        <v>42</v>
      </c>
      <c r="E75" s="74"/>
      <c r="F75" s="129" t="s">
        <v>81</v>
      </c>
      <c r="G75" s="108"/>
      <c r="H75" s="26">
        <v>300</v>
      </c>
    </row>
    <row r="76" spans="2:8" ht="15.75" customHeight="1">
      <c r="B76" s="74"/>
      <c r="C76" s="25" t="s">
        <v>82</v>
      </c>
      <c r="D76" s="26">
        <v>4400</v>
      </c>
      <c r="E76" s="74"/>
      <c r="F76" s="129" t="s">
        <v>83</v>
      </c>
      <c r="G76" s="108"/>
      <c r="H76" s="26">
        <v>300</v>
      </c>
    </row>
    <row r="77" spans="2:8" ht="15.75" customHeight="1">
      <c r="B77" s="74"/>
      <c r="C77" s="25" t="s">
        <v>84</v>
      </c>
      <c r="D77" s="26">
        <v>686</v>
      </c>
      <c r="E77" s="74"/>
      <c r="F77" s="129" t="s">
        <v>85</v>
      </c>
      <c r="G77" s="108"/>
      <c r="H77" s="26">
        <v>800</v>
      </c>
    </row>
    <row r="78" spans="2:8" ht="15.75" customHeight="1">
      <c r="B78" s="74"/>
      <c r="C78" s="25" t="s">
        <v>86</v>
      </c>
      <c r="D78" s="26">
        <v>200</v>
      </c>
      <c r="E78" s="74"/>
      <c r="F78" s="129" t="s">
        <v>87</v>
      </c>
      <c r="G78" s="108"/>
      <c r="H78" s="26">
        <v>300</v>
      </c>
    </row>
    <row r="79" spans="2:8" ht="15.75" customHeight="1">
      <c r="B79" s="74"/>
      <c r="C79" s="25" t="s">
        <v>88</v>
      </c>
      <c r="D79" s="26">
        <v>190</v>
      </c>
      <c r="E79" s="74"/>
      <c r="F79" s="104"/>
      <c r="G79" s="106"/>
      <c r="H79" s="90"/>
    </row>
    <row r="80" spans="2:8" ht="15.75" customHeight="1">
      <c r="B80" s="74"/>
      <c r="C80" s="25" t="s">
        <v>89</v>
      </c>
      <c r="D80" s="26">
        <v>2200</v>
      </c>
      <c r="E80" s="74"/>
      <c r="F80" s="162"/>
      <c r="G80" s="106"/>
      <c r="H80" s="90"/>
    </row>
    <row r="81" spans="2:8" ht="15.75" customHeight="1">
      <c r="B81" s="74"/>
      <c r="C81" s="25" t="s">
        <v>90</v>
      </c>
      <c r="D81" s="26">
        <v>65</v>
      </c>
      <c r="E81" s="74"/>
      <c r="F81" s="163"/>
      <c r="G81" s="106"/>
      <c r="H81" s="90"/>
    </row>
    <row r="82" spans="2:8" ht="15.75" customHeight="1">
      <c r="B82" s="74"/>
      <c r="C82" s="25" t="s">
        <v>91</v>
      </c>
      <c r="D82" s="26">
        <v>572</v>
      </c>
      <c r="E82" s="74"/>
      <c r="F82" s="162"/>
      <c r="G82" s="106"/>
      <c r="H82" s="90"/>
    </row>
    <row r="83" spans="2:8" ht="15.75" customHeight="1">
      <c r="B83" s="74"/>
      <c r="C83" s="25" t="s">
        <v>92</v>
      </c>
      <c r="D83" s="26">
        <v>100</v>
      </c>
      <c r="E83" s="74"/>
      <c r="F83" s="162"/>
      <c r="G83" s="106"/>
      <c r="H83" s="90"/>
    </row>
    <row r="84" spans="2:8" ht="15.75" customHeight="1">
      <c r="B84" s="74"/>
      <c r="C84" s="25" t="s">
        <v>93</v>
      </c>
      <c r="D84" s="26">
        <v>1000</v>
      </c>
      <c r="E84" s="74"/>
      <c r="F84" s="162"/>
      <c r="G84" s="106"/>
      <c r="H84" s="90"/>
    </row>
    <row r="85" spans="2:8" ht="15.75" customHeight="1">
      <c r="B85" s="160" t="s">
        <v>94</v>
      </c>
      <c r="C85" s="108"/>
      <c r="D85" s="74"/>
      <c r="E85" s="160" t="s">
        <v>95</v>
      </c>
      <c r="F85" s="108"/>
      <c r="G85" s="161"/>
      <c r="H85" s="106"/>
    </row>
    <row r="86" spans="2:8" ht="15.75" customHeight="1">
      <c r="B86" s="164" t="s">
        <v>96</v>
      </c>
      <c r="C86" s="119"/>
      <c r="D86" s="119"/>
      <c r="E86" s="119"/>
      <c r="F86" s="119"/>
      <c r="G86" s="108"/>
      <c r="H86" s="27">
        <f>(SUMPRODUCT(B58:B84,D58:D84)+SUMPRODUCT(E58:E84,H58:H84))/1000</f>
        <v>0</v>
      </c>
    </row>
    <row r="87" spans="2:8" ht="15.75" customHeight="1">
      <c r="B87" s="6"/>
      <c r="C87" s="6"/>
      <c r="D87" s="6"/>
      <c r="E87" s="6"/>
      <c r="F87" s="6"/>
      <c r="G87" s="6"/>
      <c r="H87" s="6"/>
    </row>
    <row r="88" spans="2:8" ht="15.75" customHeight="1">
      <c r="B88" s="158" t="s">
        <v>97</v>
      </c>
      <c r="C88" s="119"/>
      <c r="D88" s="119"/>
      <c r="E88" s="119"/>
      <c r="F88" s="119"/>
      <c r="G88" s="119"/>
      <c r="H88" s="108"/>
    </row>
    <row r="89" spans="2:8" ht="15.75" customHeight="1">
      <c r="B89" s="24" t="s">
        <v>45</v>
      </c>
      <c r="C89" s="159" t="s">
        <v>46</v>
      </c>
      <c r="D89" s="108"/>
      <c r="E89" s="24" t="s">
        <v>45</v>
      </c>
      <c r="F89" s="159" t="s">
        <v>46</v>
      </c>
      <c r="G89" s="119"/>
      <c r="H89" s="108"/>
    </row>
    <row r="90" spans="2:8" ht="15.75" customHeight="1">
      <c r="B90" s="74"/>
      <c r="C90" s="25" t="s">
        <v>47</v>
      </c>
      <c r="D90" s="26">
        <v>42</v>
      </c>
      <c r="E90" s="74"/>
      <c r="F90" s="129" t="s">
        <v>48</v>
      </c>
      <c r="G90" s="108"/>
      <c r="H90" s="26">
        <v>1500</v>
      </c>
    </row>
    <row r="91" spans="2:8" ht="15.75" customHeight="1">
      <c r="B91" s="74"/>
      <c r="C91" s="25" t="s">
        <v>49</v>
      </c>
      <c r="D91" s="26">
        <v>80</v>
      </c>
      <c r="E91" s="74"/>
      <c r="F91" s="129" t="s">
        <v>50</v>
      </c>
      <c r="G91" s="108"/>
      <c r="H91" s="26">
        <v>700</v>
      </c>
    </row>
    <row r="92" spans="2:8" ht="15.75" customHeight="1">
      <c r="B92" s="74"/>
      <c r="C92" s="25" t="s">
        <v>51</v>
      </c>
      <c r="D92" s="26">
        <v>1800</v>
      </c>
      <c r="E92" s="74"/>
      <c r="F92" s="129" t="s">
        <v>52</v>
      </c>
      <c r="G92" s="108"/>
      <c r="H92" s="26">
        <v>200</v>
      </c>
    </row>
    <row r="93" spans="2:8" ht="15.75" customHeight="1">
      <c r="B93" s="74"/>
      <c r="C93" s="25" t="s">
        <v>53</v>
      </c>
      <c r="D93" s="26">
        <v>1350</v>
      </c>
      <c r="E93" s="74"/>
      <c r="F93" s="129" t="s">
        <v>54</v>
      </c>
      <c r="G93" s="108"/>
      <c r="H93" s="26">
        <v>300</v>
      </c>
    </row>
    <row r="94" spans="2:8" ht="15.75" customHeight="1">
      <c r="B94" s="74"/>
      <c r="C94" s="25" t="s">
        <v>55</v>
      </c>
      <c r="D94" s="26">
        <v>2800</v>
      </c>
      <c r="E94" s="74"/>
      <c r="F94" s="129" t="s">
        <v>56</v>
      </c>
      <c r="G94" s="108"/>
      <c r="H94" s="26">
        <v>90</v>
      </c>
    </row>
    <row r="95" spans="2:8" ht="15.75" customHeight="1">
      <c r="B95" s="74"/>
      <c r="C95" s="25" t="s">
        <v>57</v>
      </c>
      <c r="D95" s="26">
        <v>3600</v>
      </c>
      <c r="E95" s="74"/>
      <c r="F95" s="129" t="s">
        <v>58</v>
      </c>
      <c r="G95" s="108"/>
      <c r="H95" s="26">
        <v>145</v>
      </c>
    </row>
    <row r="96" spans="2:8" ht="15.75" customHeight="1">
      <c r="B96" s="74"/>
      <c r="C96" s="25" t="s">
        <v>59</v>
      </c>
      <c r="D96" s="26">
        <v>600</v>
      </c>
      <c r="E96" s="74"/>
      <c r="F96" s="129" t="s">
        <v>60</v>
      </c>
      <c r="G96" s="108"/>
      <c r="H96" s="26">
        <v>750</v>
      </c>
    </row>
    <row r="97" spans="2:8" ht="15.75" customHeight="1">
      <c r="B97" s="74"/>
      <c r="C97" s="25" t="s">
        <v>61</v>
      </c>
      <c r="D97" s="26">
        <v>20</v>
      </c>
      <c r="E97" s="74"/>
      <c r="F97" s="129" t="s">
        <v>62</v>
      </c>
      <c r="G97" s="108"/>
      <c r="H97" s="26">
        <v>300</v>
      </c>
    </row>
    <row r="98" spans="2:8" ht="15.75" customHeight="1">
      <c r="B98" s="74"/>
      <c r="C98" s="25" t="s">
        <v>63</v>
      </c>
      <c r="D98" s="26">
        <v>746</v>
      </c>
      <c r="E98" s="74"/>
      <c r="F98" s="129" t="s">
        <v>64</v>
      </c>
      <c r="G98" s="108"/>
      <c r="H98" s="26">
        <v>15</v>
      </c>
    </row>
    <row r="99" spans="2:8" ht="15.75" customHeight="1">
      <c r="B99" s="74"/>
      <c r="C99" s="25" t="s">
        <v>65</v>
      </c>
      <c r="D99" s="26">
        <v>1490</v>
      </c>
      <c r="E99" s="74"/>
      <c r="F99" s="129" t="s">
        <v>66</v>
      </c>
      <c r="G99" s="108"/>
      <c r="H99" s="26">
        <v>40</v>
      </c>
    </row>
    <row r="100" spans="2:8" ht="15.75" customHeight="1">
      <c r="B100" s="74"/>
      <c r="C100" s="25" t="s">
        <v>67</v>
      </c>
      <c r="D100" s="26">
        <v>100</v>
      </c>
      <c r="E100" s="74"/>
      <c r="F100" s="129" t="s">
        <v>68</v>
      </c>
      <c r="G100" s="108"/>
      <c r="H100" s="26">
        <v>5</v>
      </c>
    </row>
    <row r="101" spans="2:8" ht="15.75" customHeight="1">
      <c r="B101" s="74"/>
      <c r="C101" s="25" t="s">
        <v>69</v>
      </c>
      <c r="D101" s="26">
        <v>746</v>
      </c>
      <c r="E101" s="74"/>
      <c r="F101" s="129" t="s">
        <v>68</v>
      </c>
      <c r="G101" s="108"/>
      <c r="H101" s="26">
        <v>10</v>
      </c>
    </row>
    <row r="102" spans="2:8" ht="15.75" customHeight="1">
      <c r="B102" s="74"/>
      <c r="C102" s="25" t="s">
        <v>70</v>
      </c>
      <c r="D102" s="26">
        <v>210</v>
      </c>
      <c r="E102" s="74"/>
      <c r="F102" s="129" t="s">
        <v>71</v>
      </c>
      <c r="G102" s="108"/>
      <c r="H102" s="26">
        <v>1270</v>
      </c>
    </row>
    <row r="103" spans="2:8" ht="15.75" customHeight="1">
      <c r="B103" s="74"/>
      <c r="C103" s="25" t="s">
        <v>72</v>
      </c>
      <c r="D103" s="26">
        <v>400</v>
      </c>
      <c r="E103" s="74"/>
      <c r="F103" s="129" t="s">
        <v>73</v>
      </c>
      <c r="G103" s="108"/>
      <c r="H103" s="26">
        <v>1500</v>
      </c>
    </row>
    <row r="104" spans="2:8" ht="15.75" customHeight="1">
      <c r="B104" s="74"/>
      <c r="C104" s="25" t="s">
        <v>74</v>
      </c>
      <c r="D104" s="26">
        <v>600</v>
      </c>
      <c r="E104" s="74"/>
      <c r="F104" s="129" t="s">
        <v>75</v>
      </c>
      <c r="G104" s="108"/>
      <c r="H104" s="26">
        <v>1470</v>
      </c>
    </row>
    <row r="105" spans="2:8" ht="15.75" customHeight="1">
      <c r="B105" s="74"/>
      <c r="C105" s="25" t="s">
        <v>76</v>
      </c>
      <c r="D105" s="26">
        <v>1750</v>
      </c>
      <c r="E105" s="74"/>
      <c r="F105" s="129" t="s">
        <v>77</v>
      </c>
      <c r="G105" s="108"/>
      <c r="H105" s="26">
        <v>1000</v>
      </c>
    </row>
    <row r="106" spans="2:8" ht="15.75" customHeight="1">
      <c r="B106" s="74"/>
      <c r="C106" s="25" t="s">
        <v>78</v>
      </c>
      <c r="D106" s="26">
        <v>2944</v>
      </c>
      <c r="E106" s="74"/>
      <c r="F106" s="129" t="s">
        <v>79</v>
      </c>
      <c r="G106" s="108"/>
      <c r="H106" s="26">
        <v>1000</v>
      </c>
    </row>
    <row r="107" spans="2:8" ht="15.75" customHeight="1">
      <c r="B107" s="74"/>
      <c r="C107" s="25" t="s">
        <v>80</v>
      </c>
      <c r="D107" s="26">
        <v>42</v>
      </c>
      <c r="E107" s="74"/>
      <c r="F107" s="129" t="s">
        <v>81</v>
      </c>
      <c r="G107" s="108"/>
      <c r="H107" s="26">
        <v>300</v>
      </c>
    </row>
    <row r="108" spans="2:8" ht="15.75" customHeight="1">
      <c r="B108" s="74"/>
      <c r="C108" s="25" t="s">
        <v>82</v>
      </c>
      <c r="D108" s="26">
        <v>4400</v>
      </c>
      <c r="E108" s="74"/>
      <c r="F108" s="129" t="s">
        <v>83</v>
      </c>
      <c r="G108" s="108"/>
      <c r="H108" s="26">
        <v>300</v>
      </c>
    </row>
    <row r="109" spans="2:8" ht="15.75" customHeight="1">
      <c r="B109" s="74"/>
      <c r="C109" s="25" t="s">
        <v>84</v>
      </c>
      <c r="D109" s="26">
        <v>686</v>
      </c>
      <c r="E109" s="74"/>
      <c r="F109" s="129" t="s">
        <v>85</v>
      </c>
      <c r="G109" s="108"/>
      <c r="H109" s="26">
        <v>800</v>
      </c>
    </row>
    <row r="110" spans="2:8" ht="15.75" customHeight="1">
      <c r="B110" s="74"/>
      <c r="C110" s="25" t="s">
        <v>86</v>
      </c>
      <c r="D110" s="26">
        <v>200</v>
      </c>
      <c r="E110" s="74"/>
      <c r="F110" s="129" t="s">
        <v>87</v>
      </c>
      <c r="G110" s="108"/>
      <c r="H110" s="26">
        <v>300</v>
      </c>
    </row>
    <row r="111" spans="2:8" ht="15.75" customHeight="1">
      <c r="B111" s="74"/>
      <c r="C111" s="25" t="s">
        <v>88</v>
      </c>
      <c r="D111" s="26">
        <v>190</v>
      </c>
      <c r="E111" s="74"/>
      <c r="F111" s="104"/>
      <c r="G111" s="106"/>
      <c r="H111" s="90"/>
    </row>
    <row r="112" spans="2:8" ht="15.75" customHeight="1">
      <c r="B112" s="74"/>
      <c r="C112" s="25" t="s">
        <v>89</v>
      </c>
      <c r="D112" s="26">
        <v>2200</v>
      </c>
      <c r="E112" s="74"/>
      <c r="F112" s="163"/>
      <c r="G112" s="106"/>
      <c r="H112" s="90"/>
    </row>
    <row r="113" spans="2:8" ht="15.75" customHeight="1">
      <c r="B113" s="74"/>
      <c r="C113" s="25" t="s">
        <v>90</v>
      </c>
      <c r="D113" s="26">
        <v>65</v>
      </c>
      <c r="E113" s="74"/>
      <c r="F113" s="162"/>
      <c r="G113" s="106"/>
      <c r="H113" s="90"/>
    </row>
    <row r="114" spans="2:8" ht="15.75" customHeight="1">
      <c r="B114" s="74"/>
      <c r="C114" s="25" t="s">
        <v>91</v>
      </c>
      <c r="D114" s="26">
        <v>572</v>
      </c>
      <c r="E114" s="74"/>
      <c r="F114" s="162"/>
      <c r="G114" s="106"/>
      <c r="H114" s="90"/>
    </row>
    <row r="115" spans="2:8" ht="15.75" customHeight="1">
      <c r="B115" s="74"/>
      <c r="C115" s="25" t="s">
        <v>92</v>
      </c>
      <c r="D115" s="26">
        <v>100</v>
      </c>
      <c r="E115" s="74"/>
      <c r="F115" s="162"/>
      <c r="G115" s="106"/>
      <c r="H115" s="90"/>
    </row>
    <row r="116" spans="2:8" ht="15.75" customHeight="1">
      <c r="B116" s="74"/>
      <c r="C116" s="25" t="s">
        <v>93</v>
      </c>
      <c r="D116" s="26">
        <v>1000</v>
      </c>
      <c r="E116" s="74"/>
      <c r="F116" s="162"/>
      <c r="G116" s="106"/>
      <c r="H116" s="90"/>
    </row>
    <row r="117" spans="2:8" ht="15.75" customHeight="1">
      <c r="B117" s="160" t="s">
        <v>94</v>
      </c>
      <c r="C117" s="108"/>
      <c r="D117" s="74"/>
      <c r="E117" s="160" t="s">
        <v>95</v>
      </c>
      <c r="F117" s="108"/>
      <c r="G117" s="161"/>
      <c r="H117" s="106"/>
    </row>
    <row r="118" spans="2:8" ht="15.75" customHeight="1">
      <c r="B118" s="164" t="s">
        <v>96</v>
      </c>
      <c r="C118" s="119"/>
      <c r="D118" s="119"/>
      <c r="E118" s="119"/>
      <c r="F118" s="119"/>
      <c r="G118" s="108"/>
      <c r="H118" s="27">
        <f>(SUMPRODUCT(B90:B116,D90:D116)+SUMPRODUCT(E90:E116,H90:H116))/1000</f>
        <v>0</v>
      </c>
    </row>
    <row r="119" spans="2:8" ht="7.5" customHeight="1">
      <c r="B119" s="6"/>
      <c r="C119" s="6"/>
      <c r="D119" s="6"/>
      <c r="E119" s="6"/>
      <c r="F119" s="6"/>
      <c r="G119" s="6"/>
      <c r="H119" s="6"/>
    </row>
    <row r="120" spans="2:8" ht="6" customHeight="1">
      <c r="B120" s="6"/>
      <c r="C120" s="6"/>
      <c r="D120" s="6"/>
      <c r="E120" s="6"/>
      <c r="F120" s="6"/>
      <c r="G120" s="6"/>
      <c r="H120" s="6"/>
    </row>
    <row r="121" spans="2:8" ht="15.75" customHeight="1">
      <c r="B121" s="158" t="s">
        <v>98</v>
      </c>
      <c r="C121" s="119"/>
      <c r="D121" s="119"/>
      <c r="E121" s="119"/>
      <c r="F121" s="119"/>
      <c r="G121" s="119"/>
      <c r="H121" s="108"/>
    </row>
    <row r="122" spans="2:8" ht="15.75" customHeight="1">
      <c r="B122" s="24" t="s">
        <v>45</v>
      </c>
      <c r="C122" s="159" t="s">
        <v>46</v>
      </c>
      <c r="D122" s="108"/>
      <c r="E122" s="24" t="s">
        <v>45</v>
      </c>
      <c r="F122" s="159" t="s">
        <v>46</v>
      </c>
      <c r="G122" s="119"/>
      <c r="H122" s="108"/>
    </row>
    <row r="123" spans="2:8" ht="15.75" customHeight="1">
      <c r="B123" s="74"/>
      <c r="C123" s="25" t="s">
        <v>47</v>
      </c>
      <c r="D123" s="26">
        <v>42</v>
      </c>
      <c r="E123" s="74"/>
      <c r="F123" s="129" t="s">
        <v>48</v>
      </c>
      <c r="G123" s="108"/>
      <c r="H123" s="26">
        <v>1500</v>
      </c>
    </row>
    <row r="124" spans="2:8" ht="15.75" customHeight="1">
      <c r="B124" s="74"/>
      <c r="C124" s="25" t="s">
        <v>49</v>
      </c>
      <c r="D124" s="26">
        <v>80</v>
      </c>
      <c r="E124" s="74"/>
      <c r="F124" s="129" t="s">
        <v>50</v>
      </c>
      <c r="G124" s="108"/>
      <c r="H124" s="26">
        <v>700</v>
      </c>
    </row>
    <row r="125" spans="2:8" ht="15.75" customHeight="1">
      <c r="B125" s="74"/>
      <c r="C125" s="25" t="s">
        <v>51</v>
      </c>
      <c r="D125" s="26">
        <v>1800</v>
      </c>
      <c r="E125" s="74"/>
      <c r="F125" s="129" t="s">
        <v>52</v>
      </c>
      <c r="G125" s="108"/>
      <c r="H125" s="26">
        <v>200</v>
      </c>
    </row>
    <row r="126" spans="2:8" ht="15.75" customHeight="1">
      <c r="B126" s="74"/>
      <c r="C126" s="25" t="s">
        <v>53</v>
      </c>
      <c r="D126" s="26">
        <v>1350</v>
      </c>
      <c r="E126" s="74"/>
      <c r="F126" s="129" t="s">
        <v>54</v>
      </c>
      <c r="G126" s="108"/>
      <c r="H126" s="26">
        <v>300</v>
      </c>
    </row>
    <row r="127" spans="2:8" ht="15.75" customHeight="1">
      <c r="B127" s="74"/>
      <c r="C127" s="25" t="s">
        <v>55</v>
      </c>
      <c r="D127" s="26">
        <v>2800</v>
      </c>
      <c r="E127" s="74"/>
      <c r="F127" s="129" t="s">
        <v>56</v>
      </c>
      <c r="G127" s="108"/>
      <c r="H127" s="26">
        <v>90</v>
      </c>
    </row>
    <row r="128" spans="2:8" ht="15.75" customHeight="1">
      <c r="B128" s="74"/>
      <c r="C128" s="25" t="s">
        <v>57</v>
      </c>
      <c r="D128" s="26">
        <v>3600</v>
      </c>
      <c r="E128" s="74"/>
      <c r="F128" s="129" t="s">
        <v>58</v>
      </c>
      <c r="G128" s="108"/>
      <c r="H128" s="26">
        <v>145</v>
      </c>
    </row>
    <row r="129" spans="2:8" ht="15.75" customHeight="1">
      <c r="B129" s="74"/>
      <c r="C129" s="25" t="s">
        <v>59</v>
      </c>
      <c r="D129" s="26">
        <v>600</v>
      </c>
      <c r="E129" s="74"/>
      <c r="F129" s="129" t="s">
        <v>60</v>
      </c>
      <c r="G129" s="108"/>
      <c r="H129" s="26">
        <v>750</v>
      </c>
    </row>
    <row r="130" spans="2:8" ht="15.75" customHeight="1">
      <c r="B130" s="74"/>
      <c r="C130" s="25" t="s">
        <v>61</v>
      </c>
      <c r="D130" s="26">
        <v>20</v>
      </c>
      <c r="E130" s="74"/>
      <c r="F130" s="129" t="s">
        <v>62</v>
      </c>
      <c r="G130" s="108"/>
      <c r="H130" s="26">
        <v>300</v>
      </c>
    </row>
    <row r="131" spans="2:8" ht="15.75" customHeight="1">
      <c r="B131" s="74"/>
      <c r="C131" s="25" t="s">
        <v>63</v>
      </c>
      <c r="D131" s="26">
        <v>746</v>
      </c>
      <c r="E131" s="74"/>
      <c r="F131" s="129" t="s">
        <v>64</v>
      </c>
      <c r="G131" s="108"/>
      <c r="H131" s="26">
        <v>15</v>
      </c>
    </row>
    <row r="132" spans="2:8" ht="15.75" customHeight="1">
      <c r="B132" s="74"/>
      <c r="C132" s="25" t="s">
        <v>65</v>
      </c>
      <c r="D132" s="26">
        <v>1490</v>
      </c>
      <c r="E132" s="74"/>
      <c r="F132" s="129" t="s">
        <v>66</v>
      </c>
      <c r="G132" s="108"/>
      <c r="H132" s="26">
        <v>40</v>
      </c>
    </row>
    <row r="133" spans="2:8" ht="15.75" customHeight="1">
      <c r="B133" s="74"/>
      <c r="C133" s="25" t="s">
        <v>67</v>
      </c>
      <c r="D133" s="26">
        <v>100</v>
      </c>
      <c r="E133" s="74"/>
      <c r="F133" s="129" t="s">
        <v>68</v>
      </c>
      <c r="G133" s="108"/>
      <c r="H133" s="26">
        <v>5</v>
      </c>
    </row>
    <row r="134" spans="2:8" ht="15.75" customHeight="1">
      <c r="B134" s="74"/>
      <c r="C134" s="25" t="s">
        <v>69</v>
      </c>
      <c r="D134" s="26">
        <v>746</v>
      </c>
      <c r="E134" s="74"/>
      <c r="F134" s="129" t="s">
        <v>68</v>
      </c>
      <c r="G134" s="108"/>
      <c r="H134" s="26">
        <v>10</v>
      </c>
    </row>
    <row r="135" spans="2:8" ht="15.75" customHeight="1">
      <c r="B135" s="74"/>
      <c r="C135" s="25" t="s">
        <v>70</v>
      </c>
      <c r="D135" s="26">
        <v>210</v>
      </c>
      <c r="E135" s="74"/>
      <c r="F135" s="129" t="s">
        <v>71</v>
      </c>
      <c r="G135" s="108"/>
      <c r="H135" s="26">
        <v>1270</v>
      </c>
    </row>
    <row r="136" spans="2:8" ht="15.75" customHeight="1">
      <c r="B136" s="74"/>
      <c r="C136" s="25" t="s">
        <v>72</v>
      </c>
      <c r="D136" s="26">
        <v>400</v>
      </c>
      <c r="E136" s="74"/>
      <c r="F136" s="129" t="s">
        <v>73</v>
      </c>
      <c r="G136" s="108"/>
      <c r="H136" s="26">
        <v>1500</v>
      </c>
    </row>
    <row r="137" spans="2:8" ht="15.75" customHeight="1">
      <c r="B137" s="74"/>
      <c r="C137" s="25" t="s">
        <v>74</v>
      </c>
      <c r="D137" s="26">
        <v>600</v>
      </c>
      <c r="E137" s="74"/>
      <c r="F137" s="129" t="s">
        <v>75</v>
      </c>
      <c r="G137" s="108"/>
      <c r="H137" s="26">
        <v>1470</v>
      </c>
    </row>
    <row r="138" spans="2:8" ht="15.75" customHeight="1">
      <c r="B138" s="74"/>
      <c r="C138" s="25" t="s">
        <v>76</v>
      </c>
      <c r="D138" s="26">
        <v>1750</v>
      </c>
      <c r="E138" s="74"/>
      <c r="F138" s="129" t="s">
        <v>77</v>
      </c>
      <c r="G138" s="108"/>
      <c r="H138" s="26">
        <v>1000</v>
      </c>
    </row>
    <row r="139" spans="2:8" ht="15.75" customHeight="1">
      <c r="B139" s="74"/>
      <c r="C139" s="25" t="s">
        <v>78</v>
      </c>
      <c r="D139" s="26">
        <v>2944</v>
      </c>
      <c r="E139" s="74"/>
      <c r="F139" s="129" t="s">
        <v>79</v>
      </c>
      <c r="G139" s="108"/>
      <c r="H139" s="26">
        <v>1000</v>
      </c>
    </row>
    <row r="140" spans="2:8" ht="15.75" customHeight="1">
      <c r="B140" s="74"/>
      <c r="C140" s="25" t="s">
        <v>80</v>
      </c>
      <c r="D140" s="26">
        <v>42</v>
      </c>
      <c r="E140" s="74"/>
      <c r="F140" s="129" t="s">
        <v>81</v>
      </c>
      <c r="G140" s="108"/>
      <c r="H140" s="26">
        <v>300</v>
      </c>
    </row>
    <row r="141" spans="2:8" ht="15.75" customHeight="1">
      <c r="B141" s="74"/>
      <c r="C141" s="25" t="s">
        <v>82</v>
      </c>
      <c r="D141" s="26">
        <v>4400</v>
      </c>
      <c r="E141" s="74"/>
      <c r="F141" s="129" t="s">
        <v>83</v>
      </c>
      <c r="G141" s="108"/>
      <c r="H141" s="26">
        <v>300</v>
      </c>
    </row>
    <row r="142" spans="2:8" ht="15.75" customHeight="1">
      <c r="B142" s="74"/>
      <c r="C142" s="25" t="s">
        <v>84</v>
      </c>
      <c r="D142" s="26">
        <v>686</v>
      </c>
      <c r="E142" s="74"/>
      <c r="F142" s="129" t="s">
        <v>85</v>
      </c>
      <c r="G142" s="108"/>
      <c r="H142" s="26">
        <v>800</v>
      </c>
    </row>
    <row r="143" spans="2:8" ht="15.75" customHeight="1">
      <c r="B143" s="74"/>
      <c r="C143" s="25" t="s">
        <v>86</v>
      </c>
      <c r="D143" s="26">
        <v>200</v>
      </c>
      <c r="E143" s="74"/>
      <c r="F143" s="129" t="s">
        <v>87</v>
      </c>
      <c r="G143" s="108"/>
      <c r="H143" s="26">
        <v>300</v>
      </c>
    </row>
    <row r="144" spans="2:8" ht="15.75" customHeight="1">
      <c r="B144" s="74"/>
      <c r="C144" s="25" t="s">
        <v>88</v>
      </c>
      <c r="D144" s="26">
        <v>190</v>
      </c>
      <c r="E144" s="74"/>
      <c r="F144" s="136"/>
      <c r="G144" s="106"/>
      <c r="H144" s="90"/>
    </row>
    <row r="145" spans="2:8" ht="15.75" customHeight="1">
      <c r="B145" s="74"/>
      <c r="C145" s="25" t="s">
        <v>89</v>
      </c>
      <c r="D145" s="26">
        <v>2200</v>
      </c>
      <c r="E145" s="74"/>
      <c r="F145" s="162"/>
      <c r="G145" s="106"/>
      <c r="H145" s="90"/>
    </row>
    <row r="146" spans="2:8" ht="15.75" customHeight="1">
      <c r="B146" s="74"/>
      <c r="C146" s="25" t="s">
        <v>90</v>
      </c>
      <c r="D146" s="26">
        <v>65</v>
      </c>
      <c r="E146" s="74"/>
      <c r="F146" s="162"/>
      <c r="G146" s="106"/>
      <c r="H146" s="90"/>
    </row>
    <row r="147" spans="2:8" ht="15.75" customHeight="1">
      <c r="B147" s="74"/>
      <c r="C147" s="25" t="s">
        <v>91</v>
      </c>
      <c r="D147" s="26">
        <v>572</v>
      </c>
      <c r="E147" s="74"/>
      <c r="F147" s="162"/>
      <c r="G147" s="106"/>
      <c r="H147" s="90"/>
    </row>
    <row r="148" spans="2:8" ht="15.75" customHeight="1">
      <c r="B148" s="74"/>
      <c r="C148" s="25" t="s">
        <v>92</v>
      </c>
      <c r="D148" s="26">
        <v>100</v>
      </c>
      <c r="E148" s="74"/>
      <c r="F148" s="162"/>
      <c r="G148" s="106"/>
      <c r="H148" s="90"/>
    </row>
    <row r="149" spans="2:8" ht="15.75" customHeight="1">
      <c r="B149" s="74"/>
      <c r="C149" s="25" t="s">
        <v>93</v>
      </c>
      <c r="D149" s="26">
        <v>1000</v>
      </c>
      <c r="E149" s="74"/>
      <c r="F149" s="162"/>
      <c r="G149" s="106"/>
      <c r="H149" s="90"/>
    </row>
    <row r="150" spans="2:8" ht="15.75" customHeight="1">
      <c r="B150" s="160" t="s">
        <v>94</v>
      </c>
      <c r="C150" s="108"/>
      <c r="D150" s="74"/>
      <c r="E150" s="160" t="s">
        <v>95</v>
      </c>
      <c r="F150" s="108"/>
      <c r="G150" s="161"/>
      <c r="H150" s="106"/>
    </row>
    <row r="151" spans="2:8" ht="15.75" customHeight="1">
      <c r="B151" s="164" t="s">
        <v>96</v>
      </c>
      <c r="C151" s="119"/>
      <c r="D151" s="119"/>
      <c r="E151" s="119"/>
      <c r="F151" s="119"/>
      <c r="G151" s="108"/>
      <c r="H151" s="27">
        <f>(SUMPRODUCT(B123:B149,D123:D149)+SUMPRODUCT(E123:E149,H123:H149))/1000</f>
        <v>0</v>
      </c>
    </row>
    <row r="152" spans="2:8" ht="15.75" customHeight="1">
      <c r="B152" s="6"/>
      <c r="C152" s="6"/>
      <c r="D152" s="6"/>
      <c r="E152" s="6"/>
      <c r="F152" s="6"/>
      <c r="G152" s="6"/>
      <c r="H152" s="6"/>
    </row>
    <row r="153" spans="2:8" ht="15.75" customHeight="1">
      <c r="B153" s="167" t="s">
        <v>99</v>
      </c>
      <c r="C153" s="119"/>
      <c r="D153" s="119"/>
      <c r="E153" s="119"/>
      <c r="F153" s="79"/>
      <c r="G153" s="11"/>
      <c r="H153" s="12"/>
    </row>
    <row r="154" spans="2:8" ht="15.75" customHeight="1">
      <c r="B154" s="107" t="s">
        <v>100</v>
      </c>
      <c r="C154" s="119"/>
      <c r="D154" s="119"/>
      <c r="E154" s="119"/>
      <c r="F154" s="168" t="s">
        <v>101</v>
      </c>
      <c r="G154" s="119"/>
      <c r="H154" s="108"/>
    </row>
    <row r="155" spans="2:8" ht="15.75" customHeight="1">
      <c r="B155" s="169" t="s">
        <v>102</v>
      </c>
      <c r="C155" s="169" t="s">
        <v>103</v>
      </c>
      <c r="D155" s="169" t="s">
        <v>45</v>
      </c>
      <c r="E155" s="169" t="s">
        <v>104</v>
      </c>
      <c r="F155" s="171" t="s">
        <v>105</v>
      </c>
      <c r="G155" s="108"/>
      <c r="H155" s="169" t="s">
        <v>106</v>
      </c>
    </row>
    <row r="156" spans="2:8" ht="15.75" customHeight="1">
      <c r="B156" s="170"/>
      <c r="C156" s="170"/>
      <c r="D156" s="170"/>
      <c r="E156" s="170"/>
      <c r="F156" s="28" t="s">
        <v>107</v>
      </c>
      <c r="G156" s="29" t="s">
        <v>108</v>
      </c>
      <c r="H156" s="170"/>
    </row>
    <row r="157" spans="2:8" ht="15.75" customHeight="1">
      <c r="B157" s="80"/>
      <c r="C157" s="81"/>
      <c r="D157" s="80"/>
      <c r="E157" s="82"/>
      <c r="F157" s="80"/>
      <c r="G157" s="80"/>
      <c r="H157" s="83"/>
    </row>
    <row r="158" spans="2:8" ht="15.75" customHeight="1">
      <c r="B158" s="80"/>
      <c r="C158" s="81"/>
      <c r="D158" s="80"/>
      <c r="E158" s="82"/>
      <c r="F158" s="80"/>
      <c r="G158" s="80"/>
      <c r="H158" s="83"/>
    </row>
    <row r="159" spans="2:8" ht="15.75" customHeight="1">
      <c r="B159" s="80"/>
      <c r="C159" s="81"/>
      <c r="D159" s="80"/>
      <c r="E159" s="82"/>
      <c r="F159" s="80"/>
      <c r="G159" s="80"/>
      <c r="H159" s="83"/>
    </row>
    <row r="160" spans="2:8" ht="15.75" customHeight="1">
      <c r="B160" s="80"/>
      <c r="C160" s="81"/>
      <c r="D160" s="80"/>
      <c r="E160" s="82"/>
      <c r="F160" s="80"/>
      <c r="G160" s="80"/>
      <c r="H160" s="83"/>
    </row>
    <row r="161" spans="2:8" ht="15.75" customHeight="1">
      <c r="B161" s="80"/>
      <c r="C161" s="81"/>
      <c r="D161" s="80"/>
      <c r="E161" s="82"/>
      <c r="F161" s="80"/>
      <c r="G161" s="80"/>
      <c r="H161" s="83"/>
    </row>
    <row r="162" spans="2:8" ht="15.75" customHeight="1">
      <c r="B162" s="80"/>
      <c r="C162" s="81"/>
      <c r="D162" s="80"/>
      <c r="E162" s="82"/>
      <c r="F162" s="80"/>
      <c r="G162" s="80"/>
      <c r="H162" s="83"/>
    </row>
    <row r="163" spans="2:8" ht="15.75" customHeight="1">
      <c r="B163" s="80"/>
      <c r="C163" s="81"/>
      <c r="D163" s="80"/>
      <c r="E163" s="82"/>
      <c r="F163" s="80"/>
      <c r="G163" s="80"/>
      <c r="H163" s="83"/>
    </row>
    <row r="164" spans="2:8" ht="15.75" customHeight="1">
      <c r="B164" s="80"/>
      <c r="C164" s="81"/>
      <c r="D164" s="80"/>
      <c r="E164" s="82"/>
      <c r="F164" s="80"/>
      <c r="G164" s="80"/>
      <c r="H164" s="83"/>
    </row>
    <row r="165" spans="2:8" ht="15.75" customHeight="1">
      <c r="B165" s="80"/>
      <c r="C165" s="81"/>
      <c r="D165" s="80"/>
      <c r="E165" s="82"/>
      <c r="F165" s="80"/>
      <c r="G165" s="80"/>
      <c r="H165" s="83"/>
    </row>
    <row r="166" spans="2:8" ht="15.75" customHeight="1">
      <c r="B166" s="160" t="s">
        <v>109</v>
      </c>
      <c r="C166" s="108"/>
      <c r="D166" s="80"/>
      <c r="E166" s="15" t="s">
        <v>110</v>
      </c>
      <c r="F166" s="137"/>
      <c r="G166" s="105"/>
      <c r="H166" s="106"/>
    </row>
    <row r="167" spans="2:8" ht="15.75" customHeight="1">
      <c r="B167" s="164" t="s">
        <v>111</v>
      </c>
      <c r="C167" s="108"/>
      <c r="D167" s="27">
        <f>SUM(H157:H165)</f>
        <v>0</v>
      </c>
      <c r="E167" s="164" t="s">
        <v>112</v>
      </c>
      <c r="F167" s="119"/>
      <c r="G167" s="108"/>
      <c r="H167" s="27">
        <f>H151+D167+H118+H86</f>
        <v>0</v>
      </c>
    </row>
    <row r="168" spans="2:8" ht="7.5" customHeight="1">
      <c r="B168" s="6"/>
      <c r="C168" s="6"/>
      <c r="D168" s="6"/>
      <c r="E168" s="6"/>
      <c r="F168" s="6"/>
      <c r="G168" s="6"/>
      <c r="H168" s="6"/>
    </row>
    <row r="169" spans="2:8" ht="7.5" customHeight="1">
      <c r="B169" s="6"/>
      <c r="C169" s="6"/>
      <c r="D169" s="6"/>
      <c r="E169" s="6"/>
      <c r="F169" s="6"/>
      <c r="G169" s="6"/>
      <c r="H169" s="6"/>
    </row>
    <row r="170" spans="2:8" ht="15.75" customHeight="1">
      <c r="B170" s="175" t="s">
        <v>113</v>
      </c>
      <c r="C170" s="134"/>
      <c r="D170" s="134"/>
      <c r="E170" s="134"/>
      <c r="F170" s="134"/>
      <c r="G170" s="134"/>
      <c r="H170" s="135"/>
    </row>
    <row r="171" spans="2:8" ht="31.5" customHeight="1">
      <c r="B171" s="176" t="s">
        <v>373</v>
      </c>
      <c r="C171" s="134"/>
      <c r="D171" s="134"/>
      <c r="E171" s="134"/>
      <c r="F171" s="134"/>
      <c r="G171" s="134"/>
      <c r="H171" s="135"/>
    </row>
    <row r="172" spans="2:8" ht="48" customHeight="1">
      <c r="B172" s="114" t="s">
        <v>374</v>
      </c>
      <c r="C172" s="111"/>
      <c r="D172" s="111"/>
      <c r="E172" s="111"/>
      <c r="F172" s="111"/>
      <c r="G172" s="111"/>
      <c r="H172" s="112"/>
    </row>
    <row r="173" spans="2:8" ht="31.5" customHeight="1">
      <c r="B173" s="114" t="s">
        <v>114</v>
      </c>
      <c r="C173" s="111"/>
      <c r="D173" s="111"/>
      <c r="E173" s="111"/>
      <c r="F173" s="111"/>
      <c r="G173" s="111"/>
      <c r="H173" s="112"/>
    </row>
    <row r="174" spans="2:8" ht="15.75" customHeight="1">
      <c r="B174" s="114" t="s">
        <v>115</v>
      </c>
      <c r="C174" s="111"/>
      <c r="D174" s="111"/>
      <c r="E174" s="111"/>
      <c r="F174" s="111"/>
      <c r="G174" s="111"/>
      <c r="H174" s="112"/>
    </row>
    <row r="175" spans="2:8" ht="15.75" customHeight="1">
      <c r="B175" s="114" t="s">
        <v>116</v>
      </c>
      <c r="C175" s="111"/>
      <c r="D175" s="111"/>
      <c r="E175" s="111"/>
      <c r="F175" s="111"/>
      <c r="G175" s="111"/>
      <c r="H175" s="112"/>
    </row>
    <row r="176" spans="2:8" ht="31.5" customHeight="1">
      <c r="B176" s="114" t="s">
        <v>117</v>
      </c>
      <c r="C176" s="111"/>
      <c r="D176" s="111"/>
      <c r="E176" s="111"/>
      <c r="F176" s="111"/>
      <c r="G176" s="111"/>
      <c r="H176" s="112"/>
    </row>
    <row r="177" spans="2:8" ht="31.5" customHeight="1">
      <c r="B177" s="183" t="s">
        <v>118</v>
      </c>
      <c r="C177" s="111"/>
      <c r="D177" s="111"/>
      <c r="E177" s="111"/>
      <c r="F177" s="111"/>
      <c r="G177" s="111"/>
      <c r="H177" s="112"/>
    </row>
    <row r="178" spans="2:8" ht="48" customHeight="1">
      <c r="B178" s="184" t="s">
        <v>119</v>
      </c>
      <c r="C178" s="185"/>
      <c r="D178" s="185"/>
      <c r="E178" s="185"/>
      <c r="F178" s="185"/>
      <c r="G178" s="185"/>
      <c r="H178" s="186"/>
    </row>
    <row r="179" spans="2:8" ht="44.45" customHeight="1">
      <c r="B179" s="177" t="s">
        <v>321</v>
      </c>
      <c r="C179" s="178"/>
      <c r="D179" s="178"/>
      <c r="E179" s="178"/>
      <c r="F179" s="178"/>
      <c r="G179" s="178"/>
      <c r="H179" s="179"/>
    </row>
    <row r="180" spans="2:8" ht="103.5" customHeight="1">
      <c r="B180" s="187" t="s">
        <v>377</v>
      </c>
      <c r="C180" s="188"/>
      <c r="D180" s="188"/>
      <c r="E180" s="188"/>
      <c r="F180" s="188"/>
      <c r="G180" s="188"/>
      <c r="H180" s="189"/>
    </row>
    <row r="181" spans="2:8" ht="34.5" customHeight="1">
      <c r="B181" s="180" t="s">
        <v>376</v>
      </c>
      <c r="C181" s="181"/>
      <c r="D181" s="181"/>
      <c r="E181" s="181"/>
      <c r="F181" s="181"/>
      <c r="G181" s="181"/>
      <c r="H181" s="182"/>
    </row>
    <row r="182" spans="2:8" ht="15.75" customHeight="1">
      <c r="B182" s="6"/>
      <c r="C182" s="6"/>
      <c r="D182" s="6"/>
      <c r="E182" s="6"/>
      <c r="F182" s="6"/>
      <c r="G182" s="6"/>
      <c r="H182" s="6"/>
    </row>
    <row r="183" spans="2:8" ht="15.75" customHeight="1">
      <c r="B183" s="159" t="s">
        <v>120</v>
      </c>
      <c r="C183" s="119"/>
      <c r="D183" s="119"/>
      <c r="E183" s="119"/>
      <c r="F183" s="119"/>
      <c r="G183" s="119"/>
      <c r="H183" s="108"/>
    </row>
    <row r="184" spans="2:8" ht="15.75" customHeight="1">
      <c r="B184" s="107" t="s">
        <v>121</v>
      </c>
      <c r="C184" s="108"/>
      <c r="D184" s="104"/>
      <c r="E184" s="106"/>
      <c r="F184" s="11"/>
      <c r="G184" s="30"/>
      <c r="H184" s="12"/>
    </row>
    <row r="185" spans="2:8" ht="15.75" customHeight="1">
      <c r="B185" s="159" t="s">
        <v>375</v>
      </c>
      <c r="C185" s="119"/>
      <c r="D185" s="119"/>
      <c r="E185" s="119"/>
      <c r="F185" s="119"/>
      <c r="G185" s="119"/>
      <c r="H185" s="108"/>
    </row>
    <row r="186" spans="2:8" ht="15.75" customHeight="1">
      <c r="B186" s="15" t="s">
        <v>122</v>
      </c>
      <c r="C186" s="137"/>
      <c r="D186" s="106"/>
      <c r="E186" s="13" t="s">
        <v>123</v>
      </c>
      <c r="F186" s="81"/>
      <c r="G186" s="13" t="s">
        <v>124</v>
      </c>
      <c r="H186" s="81"/>
    </row>
    <row r="187" spans="2:8" ht="15.75" customHeight="1">
      <c r="B187" s="15" t="s">
        <v>125</v>
      </c>
      <c r="C187" s="202"/>
      <c r="D187" s="203"/>
      <c r="E187" s="13" t="s">
        <v>126</v>
      </c>
      <c r="F187" s="137"/>
      <c r="G187" s="105"/>
      <c r="H187" s="106"/>
    </row>
    <row r="188" spans="2:8" ht="15.75" customHeight="1">
      <c r="B188" s="159" t="s">
        <v>127</v>
      </c>
      <c r="C188" s="119"/>
      <c r="D188" s="119"/>
      <c r="E188" s="119"/>
      <c r="F188" s="119"/>
      <c r="G188" s="119"/>
      <c r="H188" s="108"/>
    </row>
    <row r="189" spans="2:8" ht="15.75" customHeight="1">
      <c r="B189" s="15" t="s">
        <v>128</v>
      </c>
      <c r="C189" s="84"/>
      <c r="D189" s="95"/>
      <c r="E189" s="13" t="s">
        <v>129</v>
      </c>
      <c r="F189" s="81"/>
      <c r="G189" s="13" t="s">
        <v>130</v>
      </c>
      <c r="H189" s="81"/>
    </row>
    <row r="190" spans="2:8" ht="15.75" customHeight="1">
      <c r="B190" s="15" t="s">
        <v>131</v>
      </c>
      <c r="C190" s="137"/>
      <c r="D190" s="106"/>
      <c r="E190" s="31" t="s">
        <v>132</v>
      </c>
      <c r="F190" s="81"/>
      <c r="G190" s="13" t="s">
        <v>130</v>
      </c>
      <c r="H190" s="81"/>
    </row>
    <row r="191" spans="2:8" ht="15.75" customHeight="1">
      <c r="B191" s="166" t="s">
        <v>133</v>
      </c>
      <c r="C191" s="146"/>
      <c r="D191" s="199"/>
      <c r="E191" s="31" t="s">
        <v>134</v>
      </c>
      <c r="F191" s="85"/>
      <c r="G191" s="31" t="s">
        <v>135</v>
      </c>
      <c r="H191" s="86"/>
    </row>
    <row r="192" spans="2:8" ht="18.75" customHeight="1">
      <c r="B192" s="147"/>
      <c r="C192" s="149"/>
      <c r="D192" s="200"/>
      <c r="E192" s="165"/>
      <c r="F192" s="148"/>
      <c r="G192" s="148"/>
      <c r="H192" s="149"/>
    </row>
    <row r="193" spans="2:8" ht="20.25" customHeight="1">
      <c r="B193" s="201" t="s">
        <v>136</v>
      </c>
      <c r="C193" s="146"/>
      <c r="D193" s="199"/>
      <c r="E193" s="31"/>
      <c r="F193" s="32"/>
      <c r="G193" s="31"/>
      <c r="H193" s="33"/>
    </row>
    <row r="194" spans="2:8" ht="20.25" customHeight="1">
      <c r="B194" s="147"/>
      <c r="C194" s="149"/>
      <c r="D194" s="200"/>
      <c r="E194" s="165"/>
      <c r="F194" s="148"/>
      <c r="G194" s="148"/>
      <c r="H194" s="149"/>
    </row>
    <row r="195" spans="2:8" ht="20.25" customHeight="1">
      <c r="B195" s="6"/>
      <c r="C195" s="6"/>
      <c r="D195" s="6"/>
      <c r="E195" s="6"/>
      <c r="F195" s="6"/>
      <c r="G195" s="6"/>
      <c r="H195" s="6"/>
    </row>
    <row r="196" spans="2:8" ht="15.75" customHeight="1">
      <c r="B196" s="159" t="s">
        <v>137</v>
      </c>
      <c r="C196" s="119"/>
      <c r="D196" s="119"/>
      <c r="E196" s="119"/>
      <c r="F196" s="119"/>
      <c r="G196" s="119"/>
      <c r="H196" s="108"/>
    </row>
    <row r="197" spans="2:8" ht="15.75" customHeight="1">
      <c r="B197" s="107" t="s">
        <v>138</v>
      </c>
      <c r="C197" s="108"/>
      <c r="D197" s="104"/>
      <c r="E197" s="106"/>
      <c r="F197" s="11"/>
      <c r="G197" s="30"/>
      <c r="H197" s="12"/>
    </row>
    <row r="198" spans="2:8" ht="15.75" customHeight="1">
      <c r="B198" s="159" t="s">
        <v>375</v>
      </c>
      <c r="C198" s="119"/>
      <c r="D198" s="119"/>
      <c r="E198" s="119"/>
      <c r="F198" s="119"/>
      <c r="G198" s="119"/>
      <c r="H198" s="108"/>
    </row>
    <row r="199" spans="2:8" ht="15.75" customHeight="1">
      <c r="B199" s="15" t="s">
        <v>122</v>
      </c>
      <c r="C199" s="137"/>
      <c r="D199" s="106"/>
      <c r="E199" s="13" t="s">
        <v>123</v>
      </c>
      <c r="F199" s="81"/>
      <c r="G199" s="13" t="s">
        <v>124</v>
      </c>
      <c r="H199" s="81"/>
    </row>
    <row r="200" spans="2:8" ht="15.75" customHeight="1">
      <c r="B200" s="15" t="s">
        <v>125</v>
      </c>
      <c r="C200" s="137"/>
      <c r="D200" s="106"/>
      <c r="E200" s="13" t="s">
        <v>126</v>
      </c>
      <c r="F200" s="137"/>
      <c r="G200" s="105"/>
      <c r="H200" s="106"/>
    </row>
    <row r="201" spans="2:8" ht="15.75" customHeight="1">
      <c r="B201" s="159" t="s">
        <v>127</v>
      </c>
      <c r="C201" s="119"/>
      <c r="D201" s="119"/>
      <c r="E201" s="119"/>
      <c r="F201" s="119"/>
      <c r="G201" s="119"/>
      <c r="H201" s="108"/>
    </row>
    <row r="202" spans="2:8" ht="15.75" customHeight="1">
      <c r="B202" s="15" t="s">
        <v>128</v>
      </c>
      <c r="C202" s="84"/>
      <c r="D202" s="81"/>
      <c r="E202" s="13" t="s">
        <v>129</v>
      </c>
      <c r="F202" s="81"/>
      <c r="G202" s="13" t="s">
        <v>130</v>
      </c>
      <c r="H202" s="81"/>
    </row>
    <row r="203" spans="2:8" ht="15.75" customHeight="1">
      <c r="B203" s="15" t="s">
        <v>131</v>
      </c>
      <c r="C203" s="137"/>
      <c r="D203" s="106"/>
      <c r="E203" s="31" t="s">
        <v>132</v>
      </c>
      <c r="F203" s="81"/>
      <c r="G203" s="13" t="s">
        <v>130</v>
      </c>
      <c r="H203" s="81"/>
    </row>
    <row r="204" spans="2:8" ht="15.75" customHeight="1">
      <c r="B204" s="166" t="s">
        <v>139</v>
      </c>
      <c r="C204" s="146"/>
      <c r="D204" s="199"/>
      <c r="E204" s="31" t="s">
        <v>134</v>
      </c>
      <c r="F204" s="85"/>
      <c r="G204" s="31" t="s">
        <v>135</v>
      </c>
      <c r="H204" s="86"/>
    </row>
    <row r="205" spans="2:8" ht="15.75" customHeight="1">
      <c r="B205" s="147"/>
      <c r="C205" s="149"/>
      <c r="D205" s="200"/>
      <c r="E205" s="165"/>
      <c r="F205" s="148"/>
      <c r="G205" s="148"/>
      <c r="H205" s="149"/>
    </row>
    <row r="206" spans="2:8" ht="15.75" customHeight="1">
      <c r="B206" s="166" t="s">
        <v>136</v>
      </c>
      <c r="C206" s="146"/>
      <c r="D206" s="199"/>
      <c r="E206" s="67" t="s">
        <v>319</v>
      </c>
      <c r="F206" s="32"/>
      <c r="G206" s="31"/>
      <c r="H206" s="33"/>
    </row>
    <row r="207" spans="2:8" ht="15.75" customHeight="1">
      <c r="B207" s="147"/>
      <c r="C207" s="149"/>
      <c r="D207" s="200"/>
      <c r="E207" s="165"/>
      <c r="F207" s="148"/>
      <c r="G207" s="148"/>
      <c r="H207" s="149"/>
    </row>
    <row r="208" spans="2:8" ht="15.75" customHeight="1">
      <c r="B208" s="6"/>
      <c r="C208" s="6"/>
      <c r="D208" s="6"/>
      <c r="E208" s="6"/>
      <c r="F208" s="6"/>
      <c r="G208" s="6"/>
      <c r="H208" s="6"/>
    </row>
    <row r="209" spans="2:8" ht="15.75" customHeight="1">
      <c r="B209" s="159" t="s">
        <v>140</v>
      </c>
      <c r="C209" s="119"/>
      <c r="D209" s="119"/>
      <c r="E209" s="119"/>
      <c r="F209" s="119"/>
      <c r="G209" s="119"/>
      <c r="H209" s="108"/>
    </row>
    <row r="210" spans="2:8" ht="15.75" customHeight="1">
      <c r="B210" s="107" t="s">
        <v>138</v>
      </c>
      <c r="C210" s="108"/>
      <c r="D210" s="104"/>
      <c r="E210" s="106"/>
      <c r="F210" s="11"/>
      <c r="G210" s="30"/>
      <c r="H210" s="12"/>
    </row>
    <row r="211" spans="2:8" ht="15.75" customHeight="1">
      <c r="B211" s="159" t="s">
        <v>375</v>
      </c>
      <c r="C211" s="119"/>
      <c r="D211" s="119"/>
      <c r="E211" s="119"/>
      <c r="F211" s="119"/>
      <c r="G211" s="119"/>
      <c r="H211" s="108"/>
    </row>
    <row r="212" spans="2:8" ht="15.75" customHeight="1">
      <c r="B212" s="15" t="s">
        <v>122</v>
      </c>
      <c r="C212" s="137"/>
      <c r="D212" s="106"/>
      <c r="E212" s="13" t="s">
        <v>123</v>
      </c>
      <c r="F212" s="81"/>
      <c r="G212" s="13" t="s">
        <v>124</v>
      </c>
      <c r="H212" s="81"/>
    </row>
    <row r="213" spans="2:8" ht="15.75" customHeight="1">
      <c r="B213" s="15" t="s">
        <v>125</v>
      </c>
      <c r="C213" s="137"/>
      <c r="D213" s="106"/>
      <c r="E213" s="13" t="s">
        <v>126</v>
      </c>
      <c r="F213" s="137"/>
      <c r="G213" s="105"/>
      <c r="H213" s="106"/>
    </row>
    <row r="214" spans="2:8" ht="15.75" customHeight="1">
      <c r="B214" s="159" t="s">
        <v>127</v>
      </c>
      <c r="C214" s="119"/>
      <c r="D214" s="119"/>
      <c r="E214" s="119"/>
      <c r="F214" s="119"/>
      <c r="G214" s="119"/>
      <c r="H214" s="108"/>
    </row>
    <row r="215" spans="2:8" ht="15.75" customHeight="1">
      <c r="B215" s="15" t="s">
        <v>128</v>
      </c>
      <c r="C215" s="84"/>
      <c r="D215" s="81"/>
      <c r="E215" s="13" t="s">
        <v>129</v>
      </c>
      <c r="F215" s="81"/>
      <c r="G215" s="13" t="s">
        <v>130</v>
      </c>
      <c r="H215" s="81"/>
    </row>
    <row r="216" spans="2:8" ht="15.75" customHeight="1">
      <c r="B216" s="15" t="s">
        <v>131</v>
      </c>
      <c r="C216" s="137"/>
      <c r="D216" s="106"/>
      <c r="E216" s="31" t="s">
        <v>132</v>
      </c>
      <c r="F216" s="81"/>
      <c r="G216" s="13" t="s">
        <v>130</v>
      </c>
      <c r="H216" s="81"/>
    </row>
    <row r="217" spans="2:8" ht="15.75" customHeight="1">
      <c r="B217" s="166" t="s">
        <v>139</v>
      </c>
      <c r="C217" s="146"/>
      <c r="D217" s="199"/>
      <c r="E217" s="31" t="s">
        <v>134</v>
      </c>
      <c r="F217" s="85"/>
      <c r="G217" s="31" t="s">
        <v>135</v>
      </c>
      <c r="H217" s="86"/>
    </row>
    <row r="218" spans="2:8" ht="15.75" customHeight="1">
      <c r="B218" s="147"/>
      <c r="C218" s="149"/>
      <c r="D218" s="200"/>
      <c r="E218" s="165"/>
      <c r="F218" s="148"/>
      <c r="G218" s="148"/>
      <c r="H218" s="149"/>
    </row>
    <row r="219" spans="2:8" ht="15.75" customHeight="1">
      <c r="B219" s="166" t="s">
        <v>136</v>
      </c>
      <c r="C219" s="146"/>
      <c r="D219" s="199"/>
      <c r="E219" s="31"/>
      <c r="F219" s="32"/>
      <c r="G219" s="31"/>
      <c r="H219" s="33"/>
    </row>
    <row r="220" spans="2:8" ht="15.75" customHeight="1">
      <c r="B220" s="147"/>
      <c r="C220" s="149"/>
      <c r="D220" s="200"/>
      <c r="E220" s="165"/>
      <c r="F220" s="148"/>
      <c r="G220" s="148"/>
      <c r="H220" s="149"/>
    </row>
    <row r="221" spans="2:8" ht="15.75" customHeight="1">
      <c r="B221" s="6"/>
      <c r="C221" s="6"/>
      <c r="D221" s="6"/>
      <c r="E221" s="6"/>
      <c r="F221" s="6"/>
      <c r="G221" s="6"/>
      <c r="H221" s="6"/>
    </row>
    <row r="222" spans="2:8" ht="15.75" customHeight="1">
      <c r="B222" s="118" t="s">
        <v>141</v>
      </c>
      <c r="C222" s="119"/>
      <c r="D222" s="119"/>
      <c r="E222" s="119"/>
      <c r="F222" s="119"/>
      <c r="G222" s="119"/>
      <c r="H222" s="108"/>
    </row>
    <row r="223" spans="2:8" ht="15.75" customHeight="1">
      <c r="B223" s="190"/>
      <c r="C223" s="191"/>
      <c r="D223" s="191"/>
      <c r="E223" s="191"/>
      <c r="F223" s="191"/>
      <c r="G223" s="191"/>
      <c r="H223" s="192"/>
    </row>
    <row r="224" spans="2:8" ht="15.75" customHeight="1">
      <c r="B224" s="193"/>
      <c r="C224" s="194"/>
      <c r="D224" s="194"/>
      <c r="E224" s="194"/>
      <c r="F224" s="194"/>
      <c r="G224" s="194"/>
      <c r="H224" s="195"/>
    </row>
    <row r="225" spans="2:8" ht="15.75" customHeight="1">
      <c r="B225" s="196"/>
      <c r="C225" s="197"/>
      <c r="D225" s="197"/>
      <c r="E225" s="197"/>
      <c r="F225" s="197"/>
      <c r="G225" s="197"/>
      <c r="H225" s="198"/>
    </row>
    <row r="226" spans="2:8" ht="15.75" customHeight="1"/>
    <row r="227" spans="2:8" ht="31.5" customHeight="1">
      <c r="B227" s="172" t="str">
        <f>IF('Data Validation'!D120,"Tudo pronto! Por favor, salve e envie o formulário como anexo de planilha eletrônica.","Opa! Parece que falta preencher o campo '"&amp;'Data Validation'!C120&amp;"'")</f>
        <v>Opa! Parece que falta preencher o campo 'Nome Completo (sem abreviações):*'</v>
      </c>
      <c r="C227" s="119"/>
      <c r="D227" s="119"/>
      <c r="E227" s="119"/>
      <c r="F227" s="119"/>
      <c r="G227" s="119"/>
      <c r="H227" s="108"/>
    </row>
    <row r="228" spans="2:8" ht="15.75" customHeight="1"/>
    <row r="229" spans="2:8" ht="15.75" customHeight="1">
      <c r="B229" s="87" t="s">
        <v>142</v>
      </c>
      <c r="C229" s="87"/>
      <c r="D229" s="87"/>
      <c r="E229" s="88"/>
      <c r="F229" s="88"/>
      <c r="G229" s="88"/>
      <c r="H229" s="88"/>
    </row>
    <row r="230" spans="2:8" ht="15.75" customHeight="1">
      <c r="B230" s="34" t="s">
        <v>143</v>
      </c>
    </row>
    <row r="231" spans="2:8" ht="15.75" customHeight="1"/>
    <row r="232" spans="2:8" ht="15.75" customHeight="1">
      <c r="B232" s="89" t="s">
        <v>144</v>
      </c>
    </row>
    <row r="233" spans="2:8" ht="15.75" customHeight="1">
      <c r="B233" s="34" t="s">
        <v>145</v>
      </c>
    </row>
    <row r="234" spans="2:8" ht="15.75" customHeight="1">
      <c r="B234" s="35" t="s">
        <v>146</v>
      </c>
    </row>
    <row r="235" spans="2:8" ht="15.75" customHeight="1"/>
    <row r="236" spans="2:8" ht="15.75" customHeight="1">
      <c r="B236" s="173"/>
      <c r="C236" s="174"/>
      <c r="D236" s="174"/>
      <c r="E236" s="174"/>
    </row>
    <row r="237" spans="2:8" ht="15.75" customHeight="1"/>
    <row r="238" spans="2:8" ht="15.75" customHeight="1">
      <c r="B238" s="36" t="s">
        <v>12</v>
      </c>
    </row>
    <row r="239" spans="2:8" ht="15.75" customHeight="1"/>
    <row r="240" spans="2: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</sheetData>
  <sheetProtection sheet="1" selectLockedCells="1"/>
  <dataConsolidate/>
  <mergeCells count="227">
    <mergeCell ref="B180:H180"/>
    <mergeCell ref="B223:H225"/>
    <mergeCell ref="C213:D213"/>
    <mergeCell ref="F213:H213"/>
    <mergeCell ref="B214:H214"/>
    <mergeCell ref="D197:E197"/>
    <mergeCell ref="B198:H198"/>
    <mergeCell ref="E192:H192"/>
    <mergeCell ref="E194:H194"/>
    <mergeCell ref="D204:D205"/>
    <mergeCell ref="D206:D207"/>
    <mergeCell ref="D217:D218"/>
    <mergeCell ref="D219:D220"/>
    <mergeCell ref="B217:C218"/>
    <mergeCell ref="B219:C220"/>
    <mergeCell ref="C216:D216"/>
    <mergeCell ref="B191:C192"/>
    <mergeCell ref="B193:C194"/>
    <mergeCell ref="D191:D192"/>
    <mergeCell ref="D193:D194"/>
    <mergeCell ref="C186:D186"/>
    <mergeCell ref="C187:D187"/>
    <mergeCell ref="B166:C166"/>
    <mergeCell ref="F166:H166"/>
    <mergeCell ref="B167:C167"/>
    <mergeCell ref="E167:G167"/>
    <mergeCell ref="B227:H227"/>
    <mergeCell ref="B236:E236"/>
    <mergeCell ref="E218:H218"/>
    <mergeCell ref="E220:H220"/>
    <mergeCell ref="B170:H170"/>
    <mergeCell ref="B171:H171"/>
    <mergeCell ref="B179:H179"/>
    <mergeCell ref="B181:H181"/>
    <mergeCell ref="B172:H172"/>
    <mergeCell ref="B173:H173"/>
    <mergeCell ref="B174:H174"/>
    <mergeCell ref="B175:H175"/>
    <mergeCell ref="B176:H176"/>
    <mergeCell ref="B177:H177"/>
    <mergeCell ref="B178:H178"/>
    <mergeCell ref="B188:H188"/>
    <mergeCell ref="C190:D190"/>
    <mergeCell ref="B196:H196"/>
    <mergeCell ref="B197:C197"/>
    <mergeCell ref="B222:H222"/>
    <mergeCell ref="G150:H150"/>
    <mergeCell ref="B151:G151"/>
    <mergeCell ref="B153:E153"/>
    <mergeCell ref="B154:E154"/>
    <mergeCell ref="F154:H154"/>
    <mergeCell ref="B155:B156"/>
    <mergeCell ref="D155:D156"/>
    <mergeCell ref="E155:E156"/>
    <mergeCell ref="F155:G155"/>
    <mergeCell ref="H155:H156"/>
    <mergeCell ref="C155:C156"/>
    <mergeCell ref="F147:G147"/>
    <mergeCell ref="B210:C210"/>
    <mergeCell ref="D210:E210"/>
    <mergeCell ref="B211:H211"/>
    <mergeCell ref="C212:D212"/>
    <mergeCell ref="E205:H205"/>
    <mergeCell ref="E207:H207"/>
    <mergeCell ref="C199:D199"/>
    <mergeCell ref="C200:D200"/>
    <mergeCell ref="F200:H200"/>
    <mergeCell ref="B201:H201"/>
    <mergeCell ref="C203:D203"/>
    <mergeCell ref="B209:H209"/>
    <mergeCell ref="B204:C205"/>
    <mergeCell ref="B206:C207"/>
    <mergeCell ref="B183:H183"/>
    <mergeCell ref="B184:C184"/>
    <mergeCell ref="D184:E184"/>
    <mergeCell ref="B185:H185"/>
    <mergeCell ref="F187:H187"/>
    <mergeCell ref="F148:G148"/>
    <mergeCell ref="F149:G149"/>
    <mergeCell ref="B150:C150"/>
    <mergeCell ref="E150:F150"/>
    <mergeCell ref="F138:G138"/>
    <mergeCell ref="F139:G139"/>
    <mergeCell ref="F140:G140"/>
    <mergeCell ref="F141:G141"/>
    <mergeCell ref="F142:G142"/>
    <mergeCell ref="F143:G143"/>
    <mergeCell ref="F144:G144"/>
    <mergeCell ref="F145:G145"/>
    <mergeCell ref="F146:G146"/>
    <mergeCell ref="F129:G129"/>
    <mergeCell ref="F130:G130"/>
    <mergeCell ref="F131:G131"/>
    <mergeCell ref="F132:G132"/>
    <mergeCell ref="F133:G133"/>
    <mergeCell ref="F134:G134"/>
    <mergeCell ref="F135:G135"/>
    <mergeCell ref="F136:G136"/>
    <mergeCell ref="F137:G137"/>
    <mergeCell ref="B121:H121"/>
    <mergeCell ref="C122:D122"/>
    <mergeCell ref="F122:H122"/>
    <mergeCell ref="F123:G123"/>
    <mergeCell ref="F124:G124"/>
    <mergeCell ref="F125:G125"/>
    <mergeCell ref="F126:G126"/>
    <mergeCell ref="F127:G127"/>
    <mergeCell ref="F128:G128"/>
    <mergeCell ref="F112:G112"/>
    <mergeCell ref="F113:G113"/>
    <mergeCell ref="F114:G114"/>
    <mergeCell ref="F115:G115"/>
    <mergeCell ref="F116:G116"/>
    <mergeCell ref="B117:C117"/>
    <mergeCell ref="E117:F117"/>
    <mergeCell ref="G117:H117"/>
    <mergeCell ref="B118:G118"/>
    <mergeCell ref="F103:G103"/>
    <mergeCell ref="F104:G104"/>
    <mergeCell ref="F105:G105"/>
    <mergeCell ref="F106:G106"/>
    <mergeCell ref="F107:G107"/>
    <mergeCell ref="F108:G108"/>
    <mergeCell ref="F109:G109"/>
    <mergeCell ref="F110:G110"/>
    <mergeCell ref="F111:G111"/>
    <mergeCell ref="F94:G94"/>
    <mergeCell ref="F95:G95"/>
    <mergeCell ref="F96:G96"/>
    <mergeCell ref="F97:G97"/>
    <mergeCell ref="F98:G98"/>
    <mergeCell ref="F99:G99"/>
    <mergeCell ref="F100:G100"/>
    <mergeCell ref="F101:G101"/>
    <mergeCell ref="F102:G102"/>
    <mergeCell ref="B85:C85"/>
    <mergeCell ref="B86:G86"/>
    <mergeCell ref="B88:H88"/>
    <mergeCell ref="C89:D89"/>
    <mergeCell ref="F89:H89"/>
    <mergeCell ref="F90:G90"/>
    <mergeCell ref="F91:G91"/>
    <mergeCell ref="F92:G92"/>
    <mergeCell ref="F93:G93"/>
    <mergeCell ref="F74:G74"/>
    <mergeCell ref="F75:G75"/>
    <mergeCell ref="F76:G76"/>
    <mergeCell ref="F77:G77"/>
    <mergeCell ref="F78:G78"/>
    <mergeCell ref="E85:F85"/>
    <mergeCell ref="G85:H85"/>
    <mergeCell ref="F79:G79"/>
    <mergeCell ref="F80:G80"/>
    <mergeCell ref="F81:G81"/>
    <mergeCell ref="F82:G82"/>
    <mergeCell ref="F83:G83"/>
    <mergeCell ref="F84:G84"/>
    <mergeCell ref="F65:G65"/>
    <mergeCell ref="F66:G66"/>
    <mergeCell ref="F67:G67"/>
    <mergeCell ref="F68:G68"/>
    <mergeCell ref="F69:G69"/>
    <mergeCell ref="F70:G70"/>
    <mergeCell ref="F71:G71"/>
    <mergeCell ref="F72:G72"/>
    <mergeCell ref="F73:G73"/>
    <mergeCell ref="C57:D57"/>
    <mergeCell ref="F57:H57"/>
    <mergeCell ref="F58:G58"/>
    <mergeCell ref="F59:G59"/>
    <mergeCell ref="F60:G60"/>
    <mergeCell ref="F61:G61"/>
    <mergeCell ref="F62:G62"/>
    <mergeCell ref="F63:G63"/>
    <mergeCell ref="F64:G64"/>
    <mergeCell ref="B46:H46"/>
    <mergeCell ref="C47:D47"/>
    <mergeCell ref="B50:E51"/>
    <mergeCell ref="F50:H51"/>
    <mergeCell ref="C48:D48"/>
    <mergeCell ref="C49:D49"/>
    <mergeCell ref="B53:H53"/>
    <mergeCell ref="B54:H54"/>
    <mergeCell ref="B56:H56"/>
    <mergeCell ref="C37:D37"/>
    <mergeCell ref="E37:F37"/>
    <mergeCell ref="G37:H37"/>
    <mergeCell ref="B38:F38"/>
    <mergeCell ref="B42:H42"/>
    <mergeCell ref="B43:E43"/>
    <mergeCell ref="B44:E44"/>
    <mergeCell ref="F44:H44"/>
    <mergeCell ref="B45:C45"/>
    <mergeCell ref="D45:H45"/>
    <mergeCell ref="B40:H40"/>
    <mergeCell ref="B39:C39"/>
    <mergeCell ref="B28:C28"/>
    <mergeCell ref="C29:E29"/>
    <mergeCell ref="F29:H29"/>
    <mergeCell ref="B30:C30"/>
    <mergeCell ref="F30:G30"/>
    <mergeCell ref="B33:H33"/>
    <mergeCell ref="C34:D34"/>
    <mergeCell ref="C35:D35"/>
    <mergeCell ref="C36:D36"/>
    <mergeCell ref="B2:F2"/>
    <mergeCell ref="B5:H5"/>
    <mergeCell ref="B7:H7"/>
    <mergeCell ref="B8:H8"/>
    <mergeCell ref="B9:H9"/>
    <mergeCell ref="B10:H10"/>
    <mergeCell ref="B11:H11"/>
    <mergeCell ref="B6:H6"/>
    <mergeCell ref="B12:H12"/>
    <mergeCell ref="D25:H25"/>
    <mergeCell ref="B26:C26"/>
    <mergeCell ref="D26:H26"/>
    <mergeCell ref="F27:G27"/>
    <mergeCell ref="B13:H13"/>
    <mergeCell ref="B14:H14"/>
    <mergeCell ref="B15:H15"/>
    <mergeCell ref="B16:H16"/>
    <mergeCell ref="B17:H17"/>
    <mergeCell ref="B18:H18"/>
    <mergeCell ref="B19:H19"/>
    <mergeCell ref="B20:H20"/>
    <mergeCell ref="B24:H24"/>
  </mergeCells>
  <conditionalFormatting sqref="B157:C165 E157:H165 D157:D166">
    <cfRule type="expression" dxfId="33" priority="18">
      <formula>$F$153="Sim"</formula>
    </cfRule>
  </conditionalFormatting>
  <conditionalFormatting sqref="B227:H227">
    <cfRule type="expression" dxfId="32" priority="29">
      <formula>LEFT($B$227,4)="Opa!"</formula>
    </cfRule>
    <cfRule type="expression" dxfId="31" priority="30">
      <formula>LEFT($B$227,12)="Tudo pronto!"</formula>
    </cfRule>
  </conditionalFormatting>
  <conditionalFormatting sqref="C186">
    <cfRule type="expression" dxfId="30" priority="2">
      <formula>$D$184="Conexão Nova"</formula>
    </cfRule>
  </conditionalFormatting>
  <conditionalFormatting sqref="C199:C200 F199:F200 H199:H200 D200 G200">
    <cfRule type="expression" dxfId="29" priority="24" stopIfTrue="1">
      <formula>$D$197="Conexão Nova"</formula>
    </cfRule>
  </conditionalFormatting>
  <conditionalFormatting sqref="C212:C213 F212:F213 H212:H213 D213 G213">
    <cfRule type="expression" dxfId="28" priority="26" stopIfTrue="1">
      <formula>$D$210="Conexão Nova"</formula>
    </cfRule>
  </conditionalFormatting>
  <conditionalFormatting sqref="C189:D190 F189:F191 H189:H191 F193 H193 F204 H204 F206 H206 F217 H217 F219 H219">
    <cfRule type="expression" dxfId="27" priority="23">
      <formula>OR($D$184="Alteração de Carga",$D$184="Caixa Existente sem Alteração")</formula>
    </cfRule>
  </conditionalFormatting>
  <conditionalFormatting sqref="C202:D203 F202:F204 H202:H204">
    <cfRule type="expression" dxfId="26" priority="25">
      <formula>OR($D$197="Alteração de Carga",$D$197="Caixa Existente sem Alteração")</formula>
    </cfRule>
  </conditionalFormatting>
  <conditionalFormatting sqref="C215:D216 F215:F217 H215:H217">
    <cfRule type="expression" dxfId="25" priority="27">
      <formula>OR($D$210="Alteração de Carga",$D$210="Caixa Existente sem Alteração")</formula>
    </cfRule>
  </conditionalFormatting>
  <conditionalFormatting sqref="D191">
    <cfRule type="expression" dxfId="24" priority="16">
      <formula>OR(A177="Alteração de Carga",A177="Caixa Existente sem Alteração",A177="Desligamento")</formula>
    </cfRule>
  </conditionalFormatting>
  <conditionalFormatting sqref="D191:D194">
    <cfRule type="expression" dxfId="23" priority="8">
      <formula>$D$184="Ligação Nova"</formula>
    </cfRule>
  </conditionalFormatting>
  <conditionalFormatting sqref="D193">
    <cfRule type="expression" dxfId="22" priority="15">
      <formula>OR(A179="Alteração de Carga",A179="Caixa Existente sem Alteração",A179="Desligamento")</formula>
    </cfRule>
  </conditionalFormatting>
  <conditionalFormatting sqref="D204">
    <cfRule type="expression" dxfId="21" priority="14">
      <formula>OR(A191="Alteração de Carga",A191="Caixa Existente sem Alteração",A191="Desligamento")</formula>
    </cfRule>
  </conditionalFormatting>
  <conditionalFormatting sqref="D204:D207">
    <cfRule type="expression" dxfId="20" priority="9">
      <formula>$D$197="Ligação Nova"</formula>
    </cfRule>
  </conditionalFormatting>
  <conditionalFormatting sqref="D206">
    <cfRule type="expression" dxfId="19" priority="13">
      <formula>OR(A193="Alteração de Carga",A193="Caixa Existente sem Alteração",A193="Desligamento")</formula>
    </cfRule>
  </conditionalFormatting>
  <conditionalFormatting sqref="D217">
    <cfRule type="expression" dxfId="18" priority="12">
      <formula>OR(A204="Alteração de Carga",A204="Caixa Existente sem Alteração",A204="Desligamento")</formula>
    </cfRule>
  </conditionalFormatting>
  <conditionalFormatting sqref="D217:D220">
    <cfRule type="expression" dxfId="17" priority="10">
      <formula>$D$210="Ligação Nova"</formula>
    </cfRule>
  </conditionalFormatting>
  <conditionalFormatting sqref="D219">
    <cfRule type="expression" dxfId="16" priority="11">
      <formula>OR(A206="Alteração de Carga",A206="Caixa Existente sem Alteração",A206="Desligamento")</formula>
    </cfRule>
  </conditionalFormatting>
  <conditionalFormatting sqref="D45:H45">
    <cfRule type="expression" dxfId="15" priority="6">
      <formula>$F$44="2 - Outro E-mail"</formula>
    </cfRule>
  </conditionalFormatting>
  <conditionalFormatting sqref="F186 H186 C187:D187 F187:H187">
    <cfRule type="expression" dxfId="14" priority="1">
      <formula>$D$184="Conexão Nova"</formula>
    </cfRule>
  </conditionalFormatting>
  <conditionalFormatting sqref="F30:G30">
    <cfRule type="expression" dxfId="13" priority="28">
      <formula>$D$30="Sim"</formula>
    </cfRule>
  </conditionalFormatting>
  <conditionalFormatting sqref="F166:H166">
    <cfRule type="expression" dxfId="12" priority="21">
      <formula>$D$166="Sim"</formula>
    </cfRule>
  </conditionalFormatting>
  <conditionalFormatting sqref="G85:H85">
    <cfRule type="expression" dxfId="11" priority="17">
      <formula>$D$85="Sim"</formula>
    </cfRule>
  </conditionalFormatting>
  <conditionalFormatting sqref="G117:H117">
    <cfRule type="expression" dxfId="10" priority="19">
      <formula>$D$117="Sim"</formula>
    </cfRule>
  </conditionalFormatting>
  <conditionalFormatting sqref="G150:H150">
    <cfRule type="expression" dxfId="9" priority="20">
      <formula>$D$150="Sim"</formula>
    </cfRule>
  </conditionalFormatting>
  <conditionalFormatting sqref="H47 C47:D49 F47:F49">
    <cfRule type="expression" dxfId="8" priority="7">
      <formula>$F$44="4 - Outro Endereço"</formula>
    </cfRule>
  </conditionalFormatting>
  <dataValidations disablePrompts="1" count="22">
    <dataValidation type="decimal" allowBlank="1" showErrorMessage="1" sqref="G37" xr:uid="{00000000-0002-0000-0000-000000000000}">
      <formula1>3000000000</formula1>
      <formula2>3999999999</formula2>
    </dataValidation>
    <dataValidation type="custom" allowBlank="1" showInputMessage="1" showErrorMessage="1" prompt="Telefone Fixo - Com DDD, apenas números" sqref="H28" xr:uid="{00000000-0002-0000-0000-000001000000}">
      <formula1>AND(LEN(H28)=10,ISNUMBER(H28),H28=INT(H28))</formula1>
    </dataValidation>
    <dataValidation type="decimal" operator="greaterThan" allowBlank="1" showInputMessage="1" showErrorMessage="1" prompt="Potência Absorvida - Potência absorvida pela rede em kW, apenas números. Em caso de dúvida, olhe o Anexo I" sqref="H157:H165" xr:uid="{00000000-0002-0000-0000-000003000000}">
      <formula1>-1</formula1>
    </dataValidation>
    <dataValidation type="list" allowBlank="1" showErrorMessage="1" sqref="D30 D39 D85 D117 D150 F153 D166 D219 D204 D206 D217 D191:D193 G38:G39" xr:uid="{00000000-0002-0000-0000-000007000000}">
      <formula1>"Sim,Não"</formula1>
    </dataValidation>
    <dataValidation type="decimal" operator="greaterThanOrEqual" allowBlank="1" showInputMessage="1" showErrorMessage="1" prompt="Quantidade - Número de objetos na instalação" sqref="B58:B84 E58:E84 B90:B116 E90:E116 B123:B149 E123:E149" xr:uid="{00000000-0002-0000-0000-000009000000}">
      <formula1>0</formula1>
    </dataValidation>
    <dataValidation type="decimal" operator="greaterThan" allowBlank="1" showInputMessage="1" showErrorMessage="1" prompt="Potência em Watts (W) - Apenas números" sqref="H79:H84 H111:H116 H144:H149" xr:uid="{00000000-0002-0000-0000-00000A000000}">
      <formula1>-1</formula1>
    </dataValidation>
    <dataValidation type="list" allowBlank="1" showInputMessage="1" showErrorMessage="1" prompt="Selecione &quot;Sim&quot; ou &quot;Não&quot;" sqref="F31" xr:uid="{00000000-0002-0000-0000-00000D000000}">
      <formula1>"Sim,Não"</formula1>
    </dataValidation>
    <dataValidation type="list" allowBlank="1" showErrorMessage="1" sqref="C189 C202 C215" xr:uid="{00000000-0002-0000-0000-00000E000000}">
      <formula1>"Instalação de Nº:*,Medidor de Nº:*,Caixa de Nº:*"</formula1>
    </dataValidation>
    <dataValidation type="list" allowBlank="1" showErrorMessage="1" sqref="F43" xr:uid="{00000000-0002-0000-0000-00000F000000}">
      <formula1>"1.0,6.0,11.0,17.0,22.0,27.0"</formula1>
    </dataValidation>
    <dataValidation type="list" allowBlank="1" showInputMessage="1" showErrorMessage="1" prompt="Unidade de Potência - Coloque a unidade de potência em kW, W, HP ou CV" sqref="G157:G165" xr:uid="{00000000-0002-0000-0000-000010000000}">
      <formula1>"kW,W,CV,HP"</formula1>
    </dataValidation>
    <dataValidation type="custom" allowBlank="1" showErrorMessage="1" sqref="D189 D202 D215" xr:uid="{00000000-0002-0000-0000-000011000000}">
      <formula1>IF(C189="Instalação de Nº:*",ISNUMBER(D189),TRUE)</formula1>
    </dataValidation>
    <dataValidation type="decimal" operator="greaterThan" allowBlank="1" showInputMessage="1" showErrorMessage="1" prompt="Demanda - Apenas números, em kVA" sqref="G85 H86 G117 H118 H151" xr:uid="{00000000-0002-0000-0000-000012000000}">
      <formula1>-1</formula1>
    </dataValidation>
    <dataValidation type="date" allowBlank="1" showInputMessage="1" showErrorMessage="1" prompt="Data de Nascimento - Formato DD/MM/AAAA - Favor inserir as barras" sqref="H27" xr:uid="{00000000-0002-0000-0000-000013000000}">
      <formula1>1</formula1>
      <formula2>44197</formula2>
    </dataValidation>
    <dataValidation type="custom" allowBlank="1" showInputMessage="1" showErrorMessage="1" prompt="Celular - Com DDD, apenas números" sqref="E28" xr:uid="{A022C92E-E343-ED47-A539-03DEA8CE3068}">
      <formula1>AND(LEN(E28)=11,ISNUMBER(E28),E28=INT(E28))</formula1>
    </dataValidation>
    <dataValidation type="decimal" operator="greaterThan" allowBlank="1" showInputMessage="1" showErrorMessage="1" prompt="CEP - Apenas números" sqref="F35" xr:uid="{00000000-0002-0000-0000-000015000000}">
      <formula1>-1</formula1>
    </dataValidation>
    <dataValidation type="custom" allowBlank="1" showInputMessage="1" showErrorMessage="1" prompt="Estado - Sigla (ex.: MG)" sqref="F36 F49" xr:uid="{00000000-0002-0000-0000-000016000000}">
      <formula1>EQ(LEN(F36),(2))</formula1>
    </dataValidation>
    <dataValidation type="decimal" operator="greaterThan" allowBlank="1" showErrorMessage="1" sqref="F191 H191 F193 H193 F204 H204 F206 H206 F217 H217 F219 H219" xr:uid="{00000000-0002-0000-0000-000018000000}">
      <formula1>-1</formula1>
    </dataValidation>
    <dataValidation operator="greaterThan" allowBlank="1" showErrorMessage="1" prompt="Demanda - Apenas números, em kVA" sqref="G150:H150" xr:uid="{5C7CA1E3-BE5F-405C-8D3A-07CE3F6F2B32}"/>
    <dataValidation type="list" allowBlank="1" showInputMessage="1" showErrorMessage="1" sqref="H215" xr:uid="{41AE830D-C7A2-094C-A1D5-E9D6899E0EF4}">
      <formula1>IF($D$210="Alteração de Carga",lista_alteração_para,lista_caixa_existente_para)</formula1>
    </dataValidation>
    <dataValidation type="list" allowBlank="1" showInputMessage="1" showErrorMessage="1" sqref="H189" xr:uid="{FC7E20F4-554F-D041-8824-55E5DE8A518F}">
      <formula1>IF($D$184="Alteração de Carga",lista_alteração_para,lista_caixa_existente_para)</formula1>
    </dataValidation>
    <dataValidation type="list" allowBlank="1" showInputMessage="1" showErrorMessage="1" sqref="H202" xr:uid="{21F4FAF4-D2E9-7946-9A85-9FFADE54B18A}">
      <formula1>IF($D$197="Alteração de Carga",lista_alteração_para,lista_caixa_existente_para)</formula1>
    </dataValidation>
    <dataValidation type="list" allowBlank="1" showErrorMessage="1" sqref="D184:E184 D197:E197 D210:E210" xr:uid="{3F35707E-AA94-FE46-9E93-3AD38926AB82}">
      <formula1>"Conexão Nova,Alteração de Carga,Caixa Existente sem Alteração"</formula1>
    </dataValidation>
  </dataValidations>
  <pageMargins left="0.7" right="0.7" top="0.75" bottom="0.75" header="0" footer="0"/>
  <pageSetup paperSize="9" scale="58" fitToHeight="0" orientation="portrait" r:id="rId1"/>
  <headerFooter>
    <oddFooter>&amp;R_x000D_#000000 Classificação: Uso Restrito_x000D_&amp;1#&amp;"Calibri"&amp;10&amp;K000000 Classificação: 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ErrorMessage="1" xr:uid="{00000000-0002-0000-0000-000002000000}">
          <x14:formula1>
            <xm:f>'Data Validation'!$B$36:$B$39</xm:f>
          </x14:formula1>
          <xm:sqref>F44</xm:sqref>
        </x14:dataValidation>
        <x14:dataValidation type="list" allowBlank="1" showInputMessage="1" showErrorMessage="1" prompt="Erro - Por favor selecione um dos valores da lista" xr:uid="{00000000-0002-0000-0000-00000C000000}">
          <x14:formula1>
            <xm:f>'Data Validation'!$B$54:$B$59</xm:f>
          </x14:formula1>
          <xm:sqref>E157:E165</xm:sqref>
        </x14:dataValidation>
        <x14:dataValidation type="list" allowBlank="1" showInputMessage="1" showErrorMessage="1" prompt="Disjuntor Existente - Escolha um da lista (role para mais oções)" xr:uid="{728CDF3C-C48E-F347-89B5-60B448ECE670}">
          <x14:formula1>
            <xm:f>'Data Validation'!$N$53:$N$109</xm:f>
          </x14:formula1>
          <xm:sqref>F189 F202 F215</xm:sqref>
        </x14:dataValidation>
        <x14:dataValidation type="list" allowBlank="1" showInputMessage="1" showErrorMessage="1" xr:uid="{6A7E29AC-84AB-3447-BF63-5418211AFE39}">
          <x14:formula1>
            <xm:f>'Data Validation'!$M$53:$M$64</xm:f>
          </x14:formula1>
          <xm:sqref>C212:D212 C199:D199 C186:D186</xm:sqref>
        </x14:dataValidation>
        <x14:dataValidation type="custom" allowBlank="1" showInputMessage="1" showErrorMessage="1" prompt="NIS - Apenas números." xr:uid="{00000000-0002-0000-0000-000008000000}">
          <x14:formula1>
            <xm:f>AND(F30&lt;&gt;0,ISNUMBER(F30),RIGHT(F30,1)*1='Data Validation'!F33*1)</xm:f>
          </x14:formula1>
          <xm:sqref>F30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O1000"/>
  <sheetViews>
    <sheetView showGridLines="0" workbookViewId="0">
      <selection activeCell="F13" sqref="F13"/>
    </sheetView>
  </sheetViews>
  <sheetFormatPr defaultColWidth="11.125" defaultRowHeight="15" customHeight="1"/>
  <cols>
    <col min="1" max="1" width="11" customWidth="1"/>
    <col min="2" max="2" width="45.625" customWidth="1"/>
    <col min="3" max="26" width="11" customWidth="1"/>
  </cols>
  <sheetData>
    <row r="1" spans="2:15" ht="15.75" customHeight="1"/>
    <row r="2" spans="2:15" ht="15.75" customHeight="1">
      <c r="B2" s="37" t="s">
        <v>147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2:15" ht="15.75" customHeight="1">
      <c r="B3" s="39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2:15" ht="15.75" customHeight="1">
      <c r="B4" s="40" t="s">
        <v>148</v>
      </c>
      <c r="C4" s="41" t="s">
        <v>149</v>
      </c>
      <c r="D4" s="41" t="s">
        <v>150</v>
      </c>
      <c r="E4" s="41" t="s">
        <v>151</v>
      </c>
      <c r="F4" s="41" t="s">
        <v>152</v>
      </c>
      <c r="G4" s="41">
        <v>1</v>
      </c>
      <c r="H4" s="41" t="s">
        <v>153</v>
      </c>
      <c r="I4" s="41">
        <v>2</v>
      </c>
      <c r="J4" s="41">
        <v>3</v>
      </c>
      <c r="K4" s="41">
        <v>4</v>
      </c>
      <c r="L4" s="41">
        <v>5</v>
      </c>
      <c r="M4" s="41" t="s">
        <v>154</v>
      </c>
      <c r="N4" s="42">
        <v>10</v>
      </c>
      <c r="O4" s="42" t="s">
        <v>155</v>
      </c>
    </row>
    <row r="5" spans="2:15" ht="15.75" customHeight="1">
      <c r="B5" s="43" t="s">
        <v>156</v>
      </c>
      <c r="C5" s="44" t="s">
        <v>157</v>
      </c>
      <c r="D5" s="44" t="s">
        <v>158</v>
      </c>
      <c r="E5" s="44" t="s">
        <v>159</v>
      </c>
      <c r="F5" s="44" t="s">
        <v>160</v>
      </c>
      <c r="G5" s="44" t="s">
        <v>161</v>
      </c>
      <c r="H5" s="44" t="s">
        <v>162</v>
      </c>
      <c r="I5" s="44" t="s">
        <v>163</v>
      </c>
      <c r="J5" s="44" t="s">
        <v>164</v>
      </c>
      <c r="K5" s="44" t="s">
        <v>165</v>
      </c>
      <c r="L5" s="44" t="s">
        <v>166</v>
      </c>
      <c r="M5" s="44" t="s">
        <v>167</v>
      </c>
      <c r="N5" s="45" t="s">
        <v>168</v>
      </c>
      <c r="O5" s="45" t="s">
        <v>169</v>
      </c>
    </row>
    <row r="6" spans="2:15" ht="15.75" customHeight="1">
      <c r="B6" s="43" t="s">
        <v>170</v>
      </c>
      <c r="C6" s="44" t="s">
        <v>171</v>
      </c>
      <c r="D6" s="44" t="s">
        <v>172</v>
      </c>
      <c r="E6" s="44" t="s">
        <v>173</v>
      </c>
      <c r="F6" s="44" t="s">
        <v>174</v>
      </c>
      <c r="G6" s="44" t="s">
        <v>175</v>
      </c>
      <c r="H6" s="44" t="s">
        <v>176</v>
      </c>
      <c r="I6" s="44" t="s">
        <v>177</v>
      </c>
      <c r="J6" s="44" t="s">
        <v>178</v>
      </c>
      <c r="K6" s="44" t="s">
        <v>179</v>
      </c>
      <c r="L6" s="44" t="s">
        <v>180</v>
      </c>
      <c r="M6" s="44" t="s">
        <v>181</v>
      </c>
      <c r="N6" s="45" t="s">
        <v>182</v>
      </c>
      <c r="O6" s="45" t="s">
        <v>183</v>
      </c>
    </row>
    <row r="7" spans="2:15" ht="15.75" customHeight="1">
      <c r="B7" s="46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</row>
    <row r="8" spans="2:15" ht="15.75" customHeight="1">
      <c r="B8" s="37" t="s">
        <v>184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</row>
    <row r="9" spans="2:15" ht="15.75" customHeight="1"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</row>
    <row r="10" spans="2:15" ht="15.75" customHeight="1">
      <c r="B10" s="40" t="s">
        <v>148</v>
      </c>
      <c r="C10" s="41" t="s">
        <v>185</v>
      </c>
      <c r="D10" s="41" t="s">
        <v>149</v>
      </c>
      <c r="E10" s="41" t="s">
        <v>150</v>
      </c>
      <c r="F10" s="41" t="s">
        <v>151</v>
      </c>
      <c r="G10" s="41" t="s">
        <v>152</v>
      </c>
      <c r="H10" s="47">
        <v>1</v>
      </c>
      <c r="I10" s="47" t="s">
        <v>153</v>
      </c>
      <c r="J10" s="47">
        <v>2</v>
      </c>
      <c r="K10" s="47">
        <v>3</v>
      </c>
      <c r="L10" s="47">
        <v>4</v>
      </c>
      <c r="M10" s="47">
        <v>5</v>
      </c>
      <c r="N10" s="38"/>
      <c r="O10" s="38"/>
    </row>
    <row r="11" spans="2:15" ht="15.75" customHeight="1">
      <c r="B11" s="43" t="s">
        <v>156</v>
      </c>
      <c r="C11" s="44" t="s">
        <v>186</v>
      </c>
      <c r="D11" s="44" t="s">
        <v>187</v>
      </c>
      <c r="E11" s="44" t="s">
        <v>188</v>
      </c>
      <c r="F11" s="44" t="s">
        <v>189</v>
      </c>
      <c r="G11" s="44" t="s">
        <v>190</v>
      </c>
      <c r="H11" s="44" t="s">
        <v>191</v>
      </c>
      <c r="I11" s="44" t="s">
        <v>162</v>
      </c>
      <c r="J11" s="44" t="s">
        <v>192</v>
      </c>
      <c r="K11" s="44" t="s">
        <v>193</v>
      </c>
      <c r="L11" s="44" t="s">
        <v>194</v>
      </c>
      <c r="M11" s="44" t="s">
        <v>195</v>
      </c>
      <c r="N11" s="38"/>
      <c r="O11" s="38"/>
    </row>
    <row r="12" spans="2:15" ht="15.75" customHeight="1">
      <c r="B12" s="43" t="s">
        <v>170</v>
      </c>
      <c r="C12" s="44" t="s">
        <v>196</v>
      </c>
      <c r="D12" s="44" t="s">
        <v>197</v>
      </c>
      <c r="E12" s="44" t="s">
        <v>198</v>
      </c>
      <c r="F12" s="44" t="s">
        <v>199</v>
      </c>
      <c r="G12" s="44" t="s">
        <v>200</v>
      </c>
      <c r="H12" s="44" t="s">
        <v>201</v>
      </c>
      <c r="I12" s="44" t="s">
        <v>202</v>
      </c>
      <c r="J12" s="44" t="s">
        <v>203</v>
      </c>
      <c r="K12" s="44" t="s">
        <v>204</v>
      </c>
      <c r="L12" s="44" t="s">
        <v>205</v>
      </c>
      <c r="M12" s="44" t="s">
        <v>206</v>
      </c>
      <c r="N12" s="38"/>
      <c r="O12" s="38"/>
    </row>
    <row r="13" spans="2:15" ht="15.75" customHeight="1">
      <c r="B13" s="46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</row>
    <row r="14" spans="2:15" ht="15.75" customHeight="1">
      <c r="B14" s="40" t="s">
        <v>148</v>
      </c>
      <c r="C14" s="47">
        <v>6</v>
      </c>
      <c r="D14" s="47" t="s">
        <v>154</v>
      </c>
      <c r="E14" s="47">
        <v>10</v>
      </c>
      <c r="F14" s="47" t="s">
        <v>155</v>
      </c>
      <c r="G14" s="47">
        <v>15</v>
      </c>
      <c r="H14" s="47">
        <v>20</v>
      </c>
      <c r="I14" s="47">
        <v>25</v>
      </c>
      <c r="J14" s="47">
        <v>30</v>
      </c>
      <c r="K14" s="47">
        <v>50</v>
      </c>
      <c r="L14" s="47">
        <v>60</v>
      </c>
      <c r="M14" s="47">
        <v>75</v>
      </c>
      <c r="N14" s="38"/>
      <c r="O14" s="38"/>
    </row>
    <row r="15" spans="2:15" ht="15.75" customHeight="1">
      <c r="B15" s="43" t="s">
        <v>156</v>
      </c>
      <c r="C15" s="44" t="s">
        <v>207</v>
      </c>
      <c r="D15" s="44" t="s">
        <v>208</v>
      </c>
      <c r="E15" s="44" t="s">
        <v>209</v>
      </c>
      <c r="F15" s="44" t="s">
        <v>210</v>
      </c>
      <c r="G15" s="44" t="s">
        <v>211</v>
      </c>
      <c r="H15" s="44" t="s">
        <v>212</v>
      </c>
      <c r="I15" s="44" t="s">
        <v>213</v>
      </c>
      <c r="J15" s="44" t="s">
        <v>214</v>
      </c>
      <c r="K15" s="44" t="s">
        <v>215</v>
      </c>
      <c r="L15" s="44" t="s">
        <v>216</v>
      </c>
      <c r="M15" s="44" t="s">
        <v>217</v>
      </c>
      <c r="N15" s="38"/>
      <c r="O15" s="38"/>
    </row>
    <row r="16" spans="2:15" ht="15.75" customHeight="1">
      <c r="B16" s="43" t="s">
        <v>170</v>
      </c>
      <c r="C16" s="44" t="s">
        <v>218</v>
      </c>
      <c r="D16" s="44" t="s">
        <v>219</v>
      </c>
      <c r="E16" s="44" t="s">
        <v>220</v>
      </c>
      <c r="F16" s="44" t="s">
        <v>221</v>
      </c>
      <c r="G16" s="44" t="s">
        <v>222</v>
      </c>
      <c r="H16" s="44" t="s">
        <v>223</v>
      </c>
      <c r="I16" s="44" t="s">
        <v>224</v>
      </c>
      <c r="J16" s="44" t="s">
        <v>225</v>
      </c>
      <c r="K16" s="44" t="s">
        <v>226</v>
      </c>
      <c r="L16" s="44" t="s">
        <v>227</v>
      </c>
      <c r="M16" s="44" t="s">
        <v>228</v>
      </c>
      <c r="N16" s="38"/>
      <c r="O16" s="38"/>
    </row>
    <row r="17" spans="2:15" ht="15.75" customHeight="1">
      <c r="B17" s="39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</row>
    <row r="18" spans="2:15" ht="15.75" customHeight="1">
      <c r="B18" s="46" t="s">
        <v>229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</row>
    <row r="19" spans="2:15" ht="15.75" customHeight="1">
      <c r="B19" s="46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</row>
    <row r="20" spans="2:15" ht="15.75" customHeight="1">
      <c r="B20" s="37" t="s">
        <v>230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</row>
    <row r="21" spans="2:15" ht="15.75" customHeight="1">
      <c r="B21" s="4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</row>
    <row r="22" spans="2:15" ht="15.75" customHeight="1">
      <c r="B22" s="40" t="s">
        <v>231</v>
      </c>
      <c r="C22" s="47">
        <v>8.5</v>
      </c>
      <c r="D22" s="47">
        <v>10</v>
      </c>
      <c r="E22" s="47">
        <v>12</v>
      </c>
      <c r="F22" s="47">
        <v>14</v>
      </c>
      <c r="G22" s="47">
        <v>18</v>
      </c>
      <c r="H22" s="47">
        <v>21</v>
      </c>
      <c r="I22" s="47">
        <v>30</v>
      </c>
      <c r="J22" s="38"/>
      <c r="K22" s="38"/>
      <c r="L22" s="38"/>
      <c r="M22" s="38"/>
      <c r="N22" s="38"/>
      <c r="O22" s="38"/>
    </row>
    <row r="23" spans="2:15" ht="15.75" customHeight="1">
      <c r="B23" s="43" t="s">
        <v>232</v>
      </c>
      <c r="C23" s="44" t="s">
        <v>233</v>
      </c>
      <c r="D23" s="44" t="s">
        <v>234</v>
      </c>
      <c r="E23" s="44" t="s">
        <v>235</v>
      </c>
      <c r="F23" s="44" t="s">
        <v>236</v>
      </c>
      <c r="G23" s="44" t="s">
        <v>237</v>
      </c>
      <c r="H23" s="44" t="s">
        <v>238</v>
      </c>
      <c r="I23" s="44" t="s">
        <v>239</v>
      </c>
      <c r="J23" s="38"/>
      <c r="K23" s="38"/>
      <c r="L23" s="38"/>
      <c r="M23" s="38"/>
      <c r="N23" s="38"/>
      <c r="O23" s="38"/>
    </row>
    <row r="24" spans="2:15" ht="15.75" customHeight="1"/>
    <row r="25" spans="2:15" ht="15.75" customHeight="1"/>
    <row r="26" spans="2:15" ht="15.75" customHeight="1"/>
    <row r="27" spans="2:15" ht="15.75" customHeight="1"/>
    <row r="28" spans="2:15" ht="15.75" customHeight="1"/>
    <row r="29" spans="2:15" ht="15.75" customHeight="1"/>
    <row r="30" spans="2:15" ht="15.75" customHeight="1"/>
    <row r="31" spans="2:15" ht="15.75" customHeight="1"/>
    <row r="32" spans="2:1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selectLockedCells="1"/>
  <pageMargins left="0.7" right="0.7" top="0.75" bottom="0.75" header="0" footer="0"/>
  <pageSetup paperSize="9" fitToHeight="0" orientation="landscape"/>
  <headerFooter>
    <oddFooter>&amp;R_x000D_#000000 Classificação: Uso Restrito_x000D_&amp;1#&amp;"Calibri"&amp;10&amp;K000000 Classificação: Público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Q1000"/>
  <sheetViews>
    <sheetView topLeftCell="A53" workbookViewId="0">
      <selection activeCell="D75" sqref="D75"/>
    </sheetView>
  </sheetViews>
  <sheetFormatPr defaultColWidth="11.125" defaultRowHeight="15" customHeight="1"/>
  <cols>
    <col min="1" max="1" width="10.625" customWidth="1"/>
    <col min="2" max="2" width="45.125" customWidth="1"/>
    <col min="3" max="3" width="12.125" customWidth="1"/>
    <col min="4" max="12" width="10.625" customWidth="1"/>
    <col min="13" max="13" width="13.875" customWidth="1"/>
    <col min="14" max="16" width="10.625" customWidth="1"/>
    <col min="17" max="17" width="15.875" customWidth="1"/>
    <col min="18" max="26" width="10.625" customWidth="1"/>
  </cols>
  <sheetData>
    <row r="1" spans="1:15" ht="15.75" customHeight="1"/>
    <row r="2" spans="1:15" ht="15.75" customHeight="1">
      <c r="A2" s="49"/>
      <c r="B2" s="50"/>
    </row>
    <row r="3" spans="1:15" ht="15.75" customHeight="1">
      <c r="A3" s="49" t="s">
        <v>240</v>
      </c>
      <c r="B3" s="50" t="e">
        <f>'Formulário Conexão Nova Urbana'!#REF!</f>
        <v>#REF!</v>
      </c>
    </row>
    <row r="4" spans="1:15" ht="15.75" customHeight="1">
      <c r="A4" s="51" t="s">
        <v>240</v>
      </c>
      <c r="B4" s="52">
        <f t="shared" ref="B4:L4" si="0">IFERROR(MID($B$3,LEN($B$3)-B5,1),0)</f>
        <v>0</v>
      </c>
      <c r="C4" s="52">
        <f t="shared" si="0"/>
        <v>0</v>
      </c>
      <c r="D4" s="52">
        <f t="shared" si="0"/>
        <v>0</v>
      </c>
      <c r="E4" s="52">
        <f t="shared" si="0"/>
        <v>0</v>
      </c>
      <c r="F4" s="52">
        <f t="shared" si="0"/>
        <v>0</v>
      </c>
      <c r="G4" s="52">
        <f t="shared" si="0"/>
        <v>0</v>
      </c>
      <c r="H4" s="52">
        <f t="shared" si="0"/>
        <v>0</v>
      </c>
      <c r="I4" s="52">
        <f t="shared" si="0"/>
        <v>0</v>
      </c>
      <c r="J4" s="52">
        <f t="shared" si="0"/>
        <v>0</v>
      </c>
      <c r="K4" s="51">
        <f t="shared" si="0"/>
        <v>0</v>
      </c>
      <c r="L4" s="51">
        <f t="shared" si="0"/>
        <v>0</v>
      </c>
    </row>
    <row r="5" spans="1:15" ht="15.75" customHeight="1">
      <c r="A5" s="51" t="s">
        <v>241</v>
      </c>
      <c r="B5" s="52">
        <v>10</v>
      </c>
      <c r="C5" s="52">
        <v>9</v>
      </c>
      <c r="D5" s="52">
        <v>8</v>
      </c>
      <c r="E5" s="52">
        <v>7</v>
      </c>
      <c r="F5" s="52">
        <v>6</v>
      </c>
      <c r="G5" s="52">
        <v>5</v>
      </c>
      <c r="H5" s="52">
        <v>4</v>
      </c>
      <c r="I5" s="52">
        <v>3</v>
      </c>
      <c r="J5" s="52">
        <v>2</v>
      </c>
      <c r="K5" s="51">
        <v>1</v>
      </c>
      <c r="L5" s="51">
        <v>0</v>
      </c>
    </row>
    <row r="6" spans="1:15" ht="15.75" customHeight="1">
      <c r="A6" s="51" t="s">
        <v>242</v>
      </c>
      <c r="B6" s="51">
        <f t="shared" ref="B6:J6" si="1">B5*B4</f>
        <v>0</v>
      </c>
      <c r="C6" s="51">
        <f t="shared" si="1"/>
        <v>0</v>
      </c>
      <c r="D6" s="51">
        <f t="shared" si="1"/>
        <v>0</v>
      </c>
      <c r="E6" s="51">
        <f t="shared" si="1"/>
        <v>0</v>
      </c>
      <c r="F6" s="51">
        <f t="shared" si="1"/>
        <v>0</v>
      </c>
      <c r="G6" s="51">
        <f t="shared" si="1"/>
        <v>0</v>
      </c>
      <c r="H6" s="51">
        <f t="shared" si="1"/>
        <v>0</v>
      </c>
      <c r="I6" s="51">
        <f t="shared" si="1"/>
        <v>0</v>
      </c>
      <c r="J6" s="51">
        <f t="shared" si="1"/>
        <v>0</v>
      </c>
    </row>
    <row r="7" spans="1:15" ht="15.75" customHeight="1">
      <c r="A7" s="51" t="s">
        <v>243</v>
      </c>
      <c r="B7" s="51">
        <f>SUMPRODUCT(B6:J6)</f>
        <v>0</v>
      </c>
      <c r="C7" s="51" t="s">
        <v>244</v>
      </c>
      <c r="D7" s="51">
        <f>MOD(B7,11)</f>
        <v>0</v>
      </c>
      <c r="E7" s="53" t="s">
        <v>245</v>
      </c>
      <c r="F7" s="53">
        <f>IF(D7&lt;2,0,11-D7)</f>
        <v>0</v>
      </c>
      <c r="I7" s="54"/>
      <c r="J7" s="54"/>
    </row>
    <row r="8" spans="1:15" ht="15.75" customHeight="1">
      <c r="A8" s="54"/>
      <c r="B8" s="54"/>
      <c r="C8" s="54"/>
      <c r="D8" s="54"/>
      <c r="E8" s="54"/>
      <c r="F8" s="54"/>
      <c r="G8" s="54"/>
      <c r="H8" s="54"/>
      <c r="I8" s="54"/>
      <c r="J8" s="54"/>
    </row>
    <row r="9" spans="1:15" ht="15.75" customHeight="1">
      <c r="A9" s="51" t="s">
        <v>240</v>
      </c>
      <c r="B9" s="52">
        <f t="shared" ref="B9:L9" si="2">B4</f>
        <v>0</v>
      </c>
      <c r="C9" s="52">
        <f t="shared" si="2"/>
        <v>0</v>
      </c>
      <c r="D9" s="52">
        <f t="shared" si="2"/>
        <v>0</v>
      </c>
      <c r="E9" s="52">
        <f t="shared" si="2"/>
        <v>0</v>
      </c>
      <c r="F9" s="52">
        <f t="shared" si="2"/>
        <v>0</v>
      </c>
      <c r="G9" s="52">
        <f t="shared" si="2"/>
        <v>0</v>
      </c>
      <c r="H9" s="52">
        <f t="shared" si="2"/>
        <v>0</v>
      </c>
      <c r="I9" s="52">
        <f t="shared" si="2"/>
        <v>0</v>
      </c>
      <c r="J9" s="52">
        <f t="shared" si="2"/>
        <v>0</v>
      </c>
      <c r="K9" s="51">
        <f t="shared" si="2"/>
        <v>0</v>
      </c>
      <c r="L9" s="51">
        <f t="shared" si="2"/>
        <v>0</v>
      </c>
    </row>
    <row r="10" spans="1:15" ht="15.75" customHeight="1">
      <c r="A10" s="51" t="s">
        <v>241</v>
      </c>
      <c r="B10" s="51">
        <v>11</v>
      </c>
      <c r="C10" s="51">
        <v>10</v>
      </c>
      <c r="D10" s="51">
        <v>9</v>
      </c>
      <c r="E10" s="51">
        <v>8</v>
      </c>
      <c r="F10" s="51">
        <v>7</v>
      </c>
      <c r="G10" s="51">
        <v>6</v>
      </c>
      <c r="H10" s="51">
        <v>5</v>
      </c>
      <c r="I10" s="51">
        <v>4</v>
      </c>
      <c r="J10" s="51">
        <v>3</v>
      </c>
      <c r="K10" s="51">
        <v>2</v>
      </c>
    </row>
    <row r="11" spans="1:15" ht="15.75" customHeight="1">
      <c r="A11" s="51" t="s">
        <v>242</v>
      </c>
      <c r="B11" s="51">
        <f t="shared" ref="B11:K11" si="3">B9*B10</f>
        <v>0</v>
      </c>
      <c r="C11" s="51">
        <f t="shared" si="3"/>
        <v>0</v>
      </c>
      <c r="D11" s="51">
        <f t="shared" si="3"/>
        <v>0</v>
      </c>
      <c r="E11" s="51">
        <f t="shared" si="3"/>
        <v>0</v>
      </c>
      <c r="F11" s="51">
        <f t="shared" si="3"/>
        <v>0</v>
      </c>
      <c r="G11" s="51">
        <f t="shared" si="3"/>
        <v>0</v>
      </c>
      <c r="H11" s="51">
        <f t="shared" si="3"/>
        <v>0</v>
      </c>
      <c r="I11" s="51">
        <f t="shared" si="3"/>
        <v>0</v>
      </c>
      <c r="J11" s="51">
        <f t="shared" si="3"/>
        <v>0</v>
      </c>
      <c r="K11" s="51">
        <f t="shared" si="3"/>
        <v>0</v>
      </c>
    </row>
    <row r="12" spans="1:15" ht="15.75" customHeight="1">
      <c r="A12" s="51" t="s">
        <v>243</v>
      </c>
      <c r="B12" s="51">
        <f>SUM(B11:K11)</f>
        <v>0</v>
      </c>
      <c r="C12" s="51" t="s">
        <v>244</v>
      </c>
      <c r="D12" s="51">
        <f>MOD(B12,11)</f>
        <v>0</v>
      </c>
      <c r="E12" s="53" t="s">
        <v>246</v>
      </c>
      <c r="F12" s="53">
        <f>IF(D12&lt;2,0,11-D12)</f>
        <v>0</v>
      </c>
      <c r="G12" s="54"/>
      <c r="H12" s="54"/>
      <c r="I12" s="54"/>
      <c r="J12" s="54"/>
    </row>
    <row r="13" spans="1:15" ht="15.75" customHeight="1">
      <c r="A13" s="51" t="s">
        <v>247</v>
      </c>
      <c r="B13" s="21" t="b">
        <f>IF(AND(K4*1=F7,L4*1=F12),TRUE)</f>
        <v>1</v>
      </c>
      <c r="C13" s="54"/>
      <c r="D13" s="54"/>
      <c r="E13" s="54"/>
      <c r="F13" s="54"/>
      <c r="G13" s="54"/>
      <c r="H13" s="54"/>
      <c r="I13" s="54"/>
      <c r="J13" s="54"/>
    </row>
    <row r="14" spans="1:15" ht="15" customHeight="1">
      <c r="A14" s="54"/>
      <c r="B14" s="54"/>
      <c r="C14" s="54"/>
      <c r="D14" s="54"/>
      <c r="E14" s="54"/>
      <c r="F14" s="54"/>
      <c r="G14" s="54"/>
      <c r="H14" s="54"/>
      <c r="I14" s="54"/>
      <c r="J14" s="54"/>
    </row>
    <row r="15" spans="1:15" ht="15.75" customHeight="1">
      <c r="A15" s="55" t="s">
        <v>248</v>
      </c>
      <c r="B15" s="56" t="e">
        <f>'Formulário Conexão Nova Urbana'!#REF!</f>
        <v>#REF!</v>
      </c>
    </row>
    <row r="16" spans="1:15" ht="15.75" customHeight="1">
      <c r="A16" s="54" t="s">
        <v>248</v>
      </c>
      <c r="B16" s="56">
        <f t="shared" ref="B16:O16" si="4">IFERROR(MID($B$15,LEN($B$15)-B17,1),0)</f>
        <v>0</v>
      </c>
      <c r="C16" s="56">
        <f t="shared" si="4"/>
        <v>0</v>
      </c>
      <c r="D16" s="56">
        <f t="shared" si="4"/>
        <v>0</v>
      </c>
      <c r="E16" s="56">
        <f t="shared" si="4"/>
        <v>0</v>
      </c>
      <c r="F16" s="56">
        <f t="shared" si="4"/>
        <v>0</v>
      </c>
      <c r="G16" s="56">
        <f t="shared" si="4"/>
        <v>0</v>
      </c>
      <c r="H16" s="56">
        <f t="shared" si="4"/>
        <v>0</v>
      </c>
      <c r="I16" s="56">
        <f t="shared" si="4"/>
        <v>0</v>
      </c>
      <c r="J16" s="56">
        <f t="shared" si="4"/>
        <v>0</v>
      </c>
      <c r="K16" s="56">
        <f t="shared" si="4"/>
        <v>0</v>
      </c>
      <c r="L16" s="56">
        <f t="shared" si="4"/>
        <v>0</v>
      </c>
      <c r="M16" s="56">
        <f t="shared" si="4"/>
        <v>0</v>
      </c>
      <c r="N16" s="56">
        <f t="shared" si="4"/>
        <v>0</v>
      </c>
      <c r="O16" s="56">
        <f t="shared" si="4"/>
        <v>0</v>
      </c>
    </row>
    <row r="17" spans="1:15" ht="15.75" customHeight="1">
      <c r="A17" s="54" t="s">
        <v>249</v>
      </c>
      <c r="B17" s="56">
        <v>13</v>
      </c>
      <c r="C17" s="56">
        <v>12</v>
      </c>
      <c r="D17" s="56">
        <v>11</v>
      </c>
      <c r="E17" s="56">
        <v>10</v>
      </c>
      <c r="F17" s="56">
        <v>9</v>
      </c>
      <c r="G17" s="56">
        <v>8</v>
      </c>
      <c r="H17" s="56">
        <v>7</v>
      </c>
      <c r="I17" s="56">
        <v>6</v>
      </c>
      <c r="J17" s="56">
        <v>5</v>
      </c>
      <c r="K17" s="56">
        <v>4</v>
      </c>
      <c r="L17" s="56">
        <v>3</v>
      </c>
      <c r="M17" s="56">
        <v>2</v>
      </c>
      <c r="N17" s="56">
        <v>1</v>
      </c>
      <c r="O17" s="56">
        <v>0</v>
      </c>
    </row>
    <row r="18" spans="1:15" ht="15.75" customHeight="1">
      <c r="A18" s="54" t="s">
        <v>250</v>
      </c>
      <c r="B18" s="56">
        <v>5</v>
      </c>
      <c r="C18" s="56">
        <v>4</v>
      </c>
      <c r="D18" s="56">
        <v>3</v>
      </c>
      <c r="E18" s="56">
        <v>2</v>
      </c>
      <c r="F18" s="56">
        <v>9</v>
      </c>
      <c r="G18" s="56">
        <v>8</v>
      </c>
      <c r="H18" s="56">
        <v>7</v>
      </c>
      <c r="I18" s="56">
        <v>6</v>
      </c>
      <c r="J18" s="56">
        <v>5</v>
      </c>
      <c r="K18" s="54">
        <v>4</v>
      </c>
      <c r="L18" s="54">
        <v>3</v>
      </c>
      <c r="M18" s="56">
        <v>2</v>
      </c>
    </row>
    <row r="19" spans="1:15" ht="15.75" customHeight="1">
      <c r="A19" s="54" t="s">
        <v>242</v>
      </c>
      <c r="B19" s="54">
        <f t="shared" ref="B19:M19" si="5">B18*B16</f>
        <v>0</v>
      </c>
      <c r="C19" s="54">
        <f t="shared" si="5"/>
        <v>0</v>
      </c>
      <c r="D19" s="54">
        <f t="shared" si="5"/>
        <v>0</v>
      </c>
      <c r="E19" s="54">
        <f t="shared" si="5"/>
        <v>0</v>
      </c>
      <c r="F19" s="54">
        <f t="shared" si="5"/>
        <v>0</v>
      </c>
      <c r="G19" s="54">
        <f t="shared" si="5"/>
        <v>0</v>
      </c>
      <c r="H19" s="54">
        <f t="shared" si="5"/>
        <v>0</v>
      </c>
      <c r="I19" s="54">
        <f t="shared" si="5"/>
        <v>0</v>
      </c>
      <c r="J19" s="54">
        <f t="shared" si="5"/>
        <v>0</v>
      </c>
      <c r="K19" s="54">
        <f t="shared" si="5"/>
        <v>0</v>
      </c>
      <c r="L19" s="54">
        <f t="shared" si="5"/>
        <v>0</v>
      </c>
      <c r="M19" s="54">
        <f t="shared" si="5"/>
        <v>0</v>
      </c>
    </row>
    <row r="20" spans="1:15" ht="15.75" customHeight="1">
      <c r="A20" s="54" t="s">
        <v>243</v>
      </c>
      <c r="B20" s="54">
        <f>SUMPRODUCT(B19:M19)</f>
        <v>0</v>
      </c>
      <c r="C20" s="54" t="s">
        <v>244</v>
      </c>
      <c r="D20" s="54">
        <f>MOD(B20,11)</f>
        <v>0</v>
      </c>
      <c r="E20" s="54" t="s">
        <v>245</v>
      </c>
      <c r="F20" s="54">
        <f>IF(D20&lt;2,0,11-D20)</f>
        <v>0</v>
      </c>
      <c r="I20" s="54"/>
      <c r="J20" s="54"/>
    </row>
    <row r="21" spans="1:15" ht="15.75" customHeight="1">
      <c r="A21" s="54"/>
      <c r="B21" s="54"/>
      <c r="C21" s="54"/>
      <c r="D21" s="54"/>
      <c r="E21" s="54"/>
      <c r="F21" s="54"/>
      <c r="G21" s="54"/>
      <c r="H21" s="54"/>
      <c r="I21" s="54"/>
      <c r="J21" s="54"/>
    </row>
    <row r="22" spans="1:15" ht="15.75" customHeight="1">
      <c r="A22" s="54" t="s">
        <v>248</v>
      </c>
      <c r="B22" s="56">
        <f t="shared" ref="B22:O22" si="6">B16</f>
        <v>0</v>
      </c>
      <c r="C22" s="56">
        <f t="shared" si="6"/>
        <v>0</v>
      </c>
      <c r="D22" s="56">
        <f t="shared" si="6"/>
        <v>0</v>
      </c>
      <c r="E22" s="56">
        <f t="shared" si="6"/>
        <v>0</v>
      </c>
      <c r="F22" s="56">
        <f t="shared" si="6"/>
        <v>0</v>
      </c>
      <c r="G22" s="56">
        <f t="shared" si="6"/>
        <v>0</v>
      </c>
      <c r="H22" s="56">
        <f t="shared" si="6"/>
        <v>0</v>
      </c>
      <c r="I22" s="56">
        <f t="shared" si="6"/>
        <v>0</v>
      </c>
      <c r="J22" s="56">
        <f t="shared" si="6"/>
        <v>0</v>
      </c>
      <c r="K22" s="56">
        <f t="shared" si="6"/>
        <v>0</v>
      </c>
      <c r="L22" s="56">
        <f t="shared" si="6"/>
        <v>0</v>
      </c>
      <c r="M22" s="56">
        <f t="shared" si="6"/>
        <v>0</v>
      </c>
      <c r="N22" s="56">
        <f t="shared" si="6"/>
        <v>0</v>
      </c>
      <c r="O22" s="56">
        <f t="shared" si="6"/>
        <v>0</v>
      </c>
    </row>
    <row r="23" spans="1:15" ht="15.75" customHeight="1">
      <c r="A23" s="54" t="s">
        <v>241</v>
      </c>
      <c r="B23" s="54">
        <v>6</v>
      </c>
      <c r="C23" s="56">
        <v>5</v>
      </c>
      <c r="D23" s="56">
        <v>4</v>
      </c>
      <c r="E23" s="56">
        <v>3</v>
      </c>
      <c r="F23" s="56">
        <v>2</v>
      </c>
      <c r="G23" s="56">
        <v>9</v>
      </c>
      <c r="H23" s="56">
        <v>8</v>
      </c>
      <c r="I23" s="56">
        <v>7</v>
      </c>
      <c r="J23" s="56">
        <v>6</v>
      </c>
      <c r="K23" s="56">
        <v>5</v>
      </c>
      <c r="L23" s="54">
        <v>4</v>
      </c>
      <c r="M23" s="54">
        <v>3</v>
      </c>
      <c r="N23" s="56">
        <v>2</v>
      </c>
    </row>
    <row r="24" spans="1:15" ht="15.75" customHeight="1">
      <c r="A24" s="54" t="s">
        <v>242</v>
      </c>
      <c r="B24" s="54">
        <f t="shared" ref="B24:N24" si="7">B22*B23</f>
        <v>0</v>
      </c>
      <c r="C24" s="54">
        <f t="shared" si="7"/>
        <v>0</v>
      </c>
      <c r="D24" s="54">
        <f t="shared" si="7"/>
        <v>0</v>
      </c>
      <c r="E24" s="54">
        <f t="shared" si="7"/>
        <v>0</v>
      </c>
      <c r="F24" s="54">
        <f t="shared" si="7"/>
        <v>0</v>
      </c>
      <c r="G24" s="54">
        <f t="shared" si="7"/>
        <v>0</v>
      </c>
      <c r="H24" s="54">
        <f t="shared" si="7"/>
        <v>0</v>
      </c>
      <c r="I24" s="54">
        <f t="shared" si="7"/>
        <v>0</v>
      </c>
      <c r="J24" s="54">
        <f t="shared" si="7"/>
        <v>0</v>
      </c>
      <c r="K24" s="54">
        <f t="shared" si="7"/>
        <v>0</v>
      </c>
      <c r="L24" s="54">
        <f t="shared" si="7"/>
        <v>0</v>
      </c>
      <c r="M24" s="54">
        <f t="shared" si="7"/>
        <v>0</v>
      </c>
      <c r="N24" s="54">
        <f t="shared" si="7"/>
        <v>0</v>
      </c>
    </row>
    <row r="25" spans="1:15" ht="15.75" customHeight="1">
      <c r="A25" s="54" t="s">
        <v>243</v>
      </c>
      <c r="B25" s="54">
        <f>SUM(B24:N24)</f>
        <v>0</v>
      </c>
      <c r="C25" s="54" t="s">
        <v>244</v>
      </c>
      <c r="D25" s="54">
        <f>MOD(B25,11)</f>
        <v>0</v>
      </c>
      <c r="E25" s="54" t="s">
        <v>246</v>
      </c>
      <c r="F25" s="54">
        <f>IF(D25&lt;2,0,11-D25)</f>
        <v>0</v>
      </c>
      <c r="G25" s="54"/>
      <c r="H25" s="54"/>
      <c r="I25" s="54"/>
      <c r="J25" s="54"/>
    </row>
    <row r="26" spans="1:15" ht="15.75" customHeight="1">
      <c r="A26" s="54" t="s">
        <v>247</v>
      </c>
      <c r="B26" s="57" t="b">
        <f>IF(AND(N16*1=F20,O16*1=F25),TRUE)</f>
        <v>1</v>
      </c>
      <c r="C26" s="54"/>
      <c r="D26" s="54"/>
      <c r="E26" s="54"/>
      <c r="F26" s="54"/>
      <c r="G26" s="54"/>
      <c r="H26" s="54"/>
      <c r="I26" s="54"/>
      <c r="J26" s="54"/>
    </row>
    <row r="27" spans="1:15" ht="15.75" customHeight="1">
      <c r="A27" s="54"/>
      <c r="B27" s="54"/>
      <c r="C27" s="54"/>
      <c r="D27" s="54"/>
      <c r="E27" s="54"/>
      <c r="F27" s="54"/>
      <c r="G27" s="54"/>
      <c r="H27" s="54"/>
      <c r="I27" s="54"/>
    </row>
    <row r="28" spans="1:15" ht="15.75" customHeight="1">
      <c r="A28" s="55" t="s">
        <v>251</v>
      </c>
      <c r="B28" s="56">
        <f t="array" ref="B28:C28">'Formulário Conexão Nova Urbana'!F30:G30</f>
        <v>0</v>
      </c>
      <c r="C28" s="54">
        <v>0</v>
      </c>
      <c r="D28" s="54"/>
      <c r="E28" s="54"/>
      <c r="F28" s="54"/>
      <c r="G28" s="54"/>
      <c r="H28" s="54"/>
      <c r="I28" s="54"/>
    </row>
    <row r="29" spans="1:15" ht="15.75" customHeight="1">
      <c r="A29" s="54" t="s">
        <v>251</v>
      </c>
      <c r="B29" s="56">
        <f t="shared" ref="B29:L29" si="8">IFERROR(MID($B$28,LEN($B$28)-B30,1),0)</f>
        <v>0</v>
      </c>
      <c r="C29" s="56">
        <f t="shared" si="8"/>
        <v>0</v>
      </c>
      <c r="D29" s="56">
        <f t="shared" si="8"/>
        <v>0</v>
      </c>
      <c r="E29" s="56">
        <f t="shared" si="8"/>
        <v>0</v>
      </c>
      <c r="F29" s="56">
        <f t="shared" si="8"/>
        <v>0</v>
      </c>
      <c r="G29" s="56">
        <f t="shared" si="8"/>
        <v>0</v>
      </c>
      <c r="H29" s="56">
        <f t="shared" si="8"/>
        <v>0</v>
      </c>
      <c r="I29" s="56">
        <f t="shared" si="8"/>
        <v>0</v>
      </c>
      <c r="J29" s="56">
        <f t="shared" si="8"/>
        <v>0</v>
      </c>
      <c r="K29" s="56">
        <f t="shared" si="8"/>
        <v>0</v>
      </c>
      <c r="L29" s="56" t="str">
        <f t="shared" si="8"/>
        <v>0</v>
      </c>
      <c r="M29" s="56"/>
      <c r="N29" s="56"/>
      <c r="O29" s="56"/>
    </row>
    <row r="30" spans="1:15" ht="15.75" customHeight="1">
      <c r="A30" s="54" t="s">
        <v>249</v>
      </c>
      <c r="B30" s="56">
        <v>10</v>
      </c>
      <c r="C30" s="56">
        <v>9</v>
      </c>
      <c r="D30" s="56">
        <v>8</v>
      </c>
      <c r="E30" s="56">
        <v>7</v>
      </c>
      <c r="F30" s="56">
        <v>6</v>
      </c>
      <c r="G30" s="56">
        <v>5</v>
      </c>
      <c r="H30" s="56">
        <v>4</v>
      </c>
      <c r="I30" s="56">
        <v>3</v>
      </c>
      <c r="J30" s="56">
        <v>2</v>
      </c>
      <c r="K30" s="56">
        <v>1</v>
      </c>
      <c r="L30" s="56">
        <v>0</v>
      </c>
      <c r="M30" s="56"/>
      <c r="N30" s="56"/>
      <c r="O30" s="56"/>
    </row>
    <row r="31" spans="1:15" ht="15.75" customHeight="1">
      <c r="A31" s="54" t="s">
        <v>250</v>
      </c>
      <c r="B31" s="56">
        <v>3</v>
      </c>
      <c r="C31" s="56">
        <v>2</v>
      </c>
      <c r="D31" s="56">
        <v>9</v>
      </c>
      <c r="E31" s="56">
        <v>8</v>
      </c>
      <c r="F31" s="56">
        <v>7</v>
      </c>
      <c r="G31" s="56">
        <v>6</v>
      </c>
      <c r="H31" s="56">
        <v>5</v>
      </c>
      <c r="I31" s="56">
        <v>4</v>
      </c>
      <c r="J31" s="56">
        <v>3</v>
      </c>
      <c r="K31" s="56">
        <v>2</v>
      </c>
      <c r="L31" s="56"/>
      <c r="M31" s="56"/>
    </row>
    <row r="32" spans="1:15" ht="15.75" customHeight="1">
      <c r="A32" s="54" t="s">
        <v>242</v>
      </c>
      <c r="B32" s="54">
        <f t="shared" ref="B32:K32" si="9">B31*B29</f>
        <v>0</v>
      </c>
      <c r="C32" s="54">
        <f t="shared" si="9"/>
        <v>0</v>
      </c>
      <c r="D32" s="54">
        <f t="shared" si="9"/>
        <v>0</v>
      </c>
      <c r="E32" s="54">
        <f t="shared" si="9"/>
        <v>0</v>
      </c>
      <c r="F32" s="54">
        <f t="shared" si="9"/>
        <v>0</v>
      </c>
      <c r="G32" s="54">
        <f t="shared" si="9"/>
        <v>0</v>
      </c>
      <c r="H32" s="54">
        <f t="shared" si="9"/>
        <v>0</v>
      </c>
      <c r="I32" s="54">
        <f t="shared" si="9"/>
        <v>0</v>
      </c>
      <c r="J32" s="54">
        <f t="shared" si="9"/>
        <v>0</v>
      </c>
      <c r="K32" s="54">
        <f t="shared" si="9"/>
        <v>0</v>
      </c>
    </row>
    <row r="33" spans="1:9" ht="15.75" customHeight="1">
      <c r="A33" s="54" t="s">
        <v>243</v>
      </c>
      <c r="B33" s="54">
        <f>SUM(B32:K32)</f>
        <v>0</v>
      </c>
      <c r="C33" s="54" t="s">
        <v>244</v>
      </c>
      <c r="D33" s="54">
        <f>MOD(B33,11)</f>
        <v>0</v>
      </c>
      <c r="E33" s="54" t="s">
        <v>252</v>
      </c>
      <c r="F33" s="54">
        <f>IF(D33&lt;2, 0, 11-D33)</f>
        <v>0</v>
      </c>
      <c r="G33" s="54"/>
      <c r="H33" s="54"/>
      <c r="I33" s="54"/>
    </row>
    <row r="34" spans="1:9" ht="15.75" customHeight="1">
      <c r="A34" s="58" t="s">
        <v>247</v>
      </c>
      <c r="B34" s="57" t="b">
        <f>IF(L29*1=F33,TRUE,FALSE)</f>
        <v>1</v>
      </c>
      <c r="C34" s="54"/>
      <c r="D34" s="54"/>
      <c r="E34" s="54"/>
      <c r="F34" s="54"/>
      <c r="G34" s="54"/>
      <c r="H34" s="54"/>
    </row>
    <row r="35" spans="1:9" ht="15.75" customHeight="1">
      <c r="A35" s="58"/>
      <c r="B35" s="54"/>
      <c r="C35" s="54"/>
      <c r="D35" s="54"/>
      <c r="E35" s="54"/>
      <c r="F35" s="54"/>
      <c r="G35" s="54"/>
    </row>
    <row r="36" spans="1:9" ht="15.75" customHeight="1">
      <c r="A36" s="59" t="s">
        <v>253</v>
      </c>
      <c r="B36" s="34" t="s">
        <v>254</v>
      </c>
    </row>
    <row r="37" spans="1:9" ht="15.75" customHeight="1">
      <c r="B37" s="34" t="s">
        <v>255</v>
      </c>
    </row>
    <row r="38" spans="1:9" ht="15.75" customHeight="1">
      <c r="B38" s="34" t="s">
        <v>256</v>
      </c>
    </row>
    <row r="39" spans="1:9" ht="15.75" customHeight="1">
      <c r="B39" s="34" t="s">
        <v>257</v>
      </c>
    </row>
    <row r="40" spans="1:9" ht="15.75" customHeight="1"/>
    <row r="41" spans="1:9" ht="15.75" customHeight="1">
      <c r="A41" s="59" t="s">
        <v>258</v>
      </c>
      <c r="B41" s="34" t="s">
        <v>259</v>
      </c>
    </row>
    <row r="42" spans="1:9" ht="15.75" customHeight="1">
      <c r="B42" s="34" t="s">
        <v>260</v>
      </c>
    </row>
    <row r="43" spans="1:9" ht="15.75" customHeight="1">
      <c r="B43" s="34" t="s">
        <v>261</v>
      </c>
    </row>
    <row r="44" spans="1:9" ht="15.75" customHeight="1">
      <c r="B44" s="34" t="s">
        <v>262</v>
      </c>
    </row>
    <row r="45" spans="1:9" ht="15.75" customHeight="1">
      <c r="B45" s="6" t="s">
        <v>263</v>
      </c>
    </row>
    <row r="46" spans="1:9" ht="15.75" customHeight="1">
      <c r="B46" s="34" t="s">
        <v>264</v>
      </c>
    </row>
    <row r="47" spans="1:9" ht="15.75" customHeight="1"/>
    <row r="48" spans="1:9" ht="15.75" customHeight="1"/>
    <row r="49" spans="1:17" ht="15.75" customHeight="1"/>
    <row r="50" spans="1:17" ht="15.75" customHeight="1">
      <c r="A50" s="59" t="s">
        <v>265</v>
      </c>
      <c r="B50" s="34" t="s">
        <v>266</v>
      </c>
    </row>
    <row r="51" spans="1:17" ht="15.75" customHeight="1">
      <c r="B51" s="34" t="s">
        <v>267</v>
      </c>
      <c r="L51" s="93" t="s">
        <v>269</v>
      </c>
      <c r="M51" s="94" t="s">
        <v>368</v>
      </c>
      <c r="N51" s="204" t="s">
        <v>333</v>
      </c>
      <c r="O51" s="204"/>
      <c r="P51" s="204" t="s">
        <v>370</v>
      </c>
      <c r="Q51" s="204"/>
    </row>
    <row r="52" spans="1:17" ht="15.75" customHeight="1">
      <c r="B52" s="34" t="s">
        <v>268</v>
      </c>
      <c r="N52" s="94" t="s">
        <v>369</v>
      </c>
      <c r="O52" s="94" t="s">
        <v>130</v>
      </c>
      <c r="P52" s="94" t="s">
        <v>369</v>
      </c>
      <c r="Q52" s="94" t="s">
        <v>130</v>
      </c>
    </row>
    <row r="53" spans="1:17" ht="15.75" customHeight="1">
      <c r="L53" s="59"/>
      <c r="M53" s="34" t="s">
        <v>276</v>
      </c>
      <c r="N53" s="6" t="s">
        <v>367</v>
      </c>
      <c r="O53" s="6" t="s">
        <v>277</v>
      </c>
      <c r="P53" s="6" t="s">
        <v>367</v>
      </c>
      <c r="Q53" s="6" t="s">
        <v>367</v>
      </c>
    </row>
    <row r="54" spans="1:17" ht="15.75" customHeight="1">
      <c r="B54" s="34" t="s">
        <v>270</v>
      </c>
      <c r="M54" s="34" t="s">
        <v>284</v>
      </c>
      <c r="N54" s="6" t="s">
        <v>366</v>
      </c>
      <c r="O54" s="6" t="s">
        <v>278</v>
      </c>
      <c r="P54" s="6" t="s">
        <v>366</v>
      </c>
      <c r="Q54" s="6" t="s">
        <v>366</v>
      </c>
    </row>
    <row r="55" spans="1:17" ht="15.75" customHeight="1">
      <c r="B55" s="34" t="s">
        <v>271</v>
      </c>
      <c r="M55" s="34" t="s">
        <v>286</v>
      </c>
      <c r="N55" s="6" t="s">
        <v>365</v>
      </c>
      <c r="O55" s="6" t="s">
        <v>283</v>
      </c>
      <c r="P55" s="6" t="s">
        <v>365</v>
      </c>
      <c r="Q55" s="6" t="s">
        <v>365</v>
      </c>
    </row>
    <row r="56" spans="1:17" ht="15.75" customHeight="1">
      <c r="B56" s="34" t="s">
        <v>272</v>
      </c>
      <c r="M56" s="6" t="s">
        <v>331</v>
      </c>
      <c r="N56" s="6" t="s">
        <v>364</v>
      </c>
      <c r="O56" s="6" t="s">
        <v>285</v>
      </c>
      <c r="P56" s="6" t="s">
        <v>364</v>
      </c>
      <c r="Q56" s="6" t="s">
        <v>364</v>
      </c>
    </row>
    <row r="57" spans="1:17" ht="15.75" customHeight="1">
      <c r="B57" s="34" t="s">
        <v>273</v>
      </c>
      <c r="M57" s="34" t="s">
        <v>288</v>
      </c>
      <c r="N57" s="6" t="s">
        <v>363</v>
      </c>
      <c r="O57" s="6" t="s">
        <v>287</v>
      </c>
      <c r="P57" s="6" t="s">
        <v>363</v>
      </c>
      <c r="Q57" s="6" t="s">
        <v>363</v>
      </c>
    </row>
    <row r="58" spans="1:17" ht="15.75" customHeight="1">
      <c r="B58" s="34" t="s">
        <v>274</v>
      </c>
      <c r="M58" s="34" t="s">
        <v>290</v>
      </c>
      <c r="N58" s="6" t="s">
        <v>362</v>
      </c>
      <c r="O58" s="6" t="s">
        <v>346</v>
      </c>
      <c r="P58" s="6" t="s">
        <v>362</v>
      </c>
      <c r="Q58" s="6" t="s">
        <v>362</v>
      </c>
    </row>
    <row r="59" spans="1:17" ht="15.75" customHeight="1">
      <c r="B59" s="34" t="s">
        <v>275</v>
      </c>
      <c r="M59" s="34" t="s">
        <v>293</v>
      </c>
      <c r="N59" s="6" t="s">
        <v>361</v>
      </c>
      <c r="O59" s="6" t="s">
        <v>332</v>
      </c>
      <c r="P59" s="6" t="s">
        <v>361</v>
      </c>
      <c r="Q59" s="6" t="s">
        <v>361</v>
      </c>
    </row>
    <row r="60" spans="1:17" ht="15.75" customHeight="1">
      <c r="M60" s="34" t="s">
        <v>296</v>
      </c>
      <c r="N60" s="6" t="s">
        <v>360</v>
      </c>
      <c r="O60" s="6" t="s">
        <v>289</v>
      </c>
      <c r="P60" s="6" t="s">
        <v>360</v>
      </c>
      <c r="Q60" s="6" t="s">
        <v>360</v>
      </c>
    </row>
    <row r="61" spans="1:17" ht="15.75" customHeight="1">
      <c r="M61" s="34" t="s">
        <v>298</v>
      </c>
      <c r="N61" s="6" t="s">
        <v>359</v>
      </c>
      <c r="O61" s="6" t="s">
        <v>291</v>
      </c>
      <c r="P61" s="6" t="s">
        <v>359</v>
      </c>
      <c r="Q61" s="6" t="s">
        <v>359</v>
      </c>
    </row>
    <row r="62" spans="1:17" ht="15.75" customHeight="1">
      <c r="M62" s="34" t="s">
        <v>301</v>
      </c>
      <c r="N62" s="6" t="s">
        <v>277</v>
      </c>
      <c r="O62" s="6" t="s">
        <v>292</v>
      </c>
      <c r="P62" s="6" t="s">
        <v>277</v>
      </c>
      <c r="Q62" s="6" t="s">
        <v>277</v>
      </c>
    </row>
    <row r="63" spans="1:17" ht="15.75" customHeight="1">
      <c r="M63" s="34" t="s">
        <v>303</v>
      </c>
      <c r="N63" s="6" t="s">
        <v>278</v>
      </c>
      <c r="O63" s="6" t="s">
        <v>294</v>
      </c>
      <c r="P63" s="6" t="s">
        <v>278</v>
      </c>
      <c r="Q63" s="6" t="s">
        <v>278</v>
      </c>
    </row>
    <row r="64" spans="1:17" ht="15.75" customHeight="1">
      <c r="M64" s="34" t="s">
        <v>305</v>
      </c>
      <c r="N64" s="6" t="s">
        <v>358</v>
      </c>
      <c r="O64" s="6" t="s">
        <v>295</v>
      </c>
      <c r="P64" s="6" t="s">
        <v>358</v>
      </c>
      <c r="Q64" s="6" t="s">
        <v>358</v>
      </c>
    </row>
    <row r="65" spans="2:17" ht="15.75" customHeight="1">
      <c r="M65" s="34"/>
      <c r="N65" s="6" t="s">
        <v>357</v>
      </c>
      <c r="O65" s="6" t="s">
        <v>297</v>
      </c>
      <c r="P65" s="6" t="s">
        <v>357</v>
      </c>
      <c r="Q65" s="6" t="s">
        <v>357</v>
      </c>
    </row>
    <row r="66" spans="2:17" ht="15.75" customHeight="1">
      <c r="M66" s="34"/>
      <c r="N66" s="6" t="s">
        <v>356</v>
      </c>
      <c r="O66" s="6" t="s">
        <v>299</v>
      </c>
      <c r="P66" s="6" t="s">
        <v>356</v>
      </c>
      <c r="Q66" s="6" t="s">
        <v>356</v>
      </c>
    </row>
    <row r="67" spans="2:17" ht="15.75" customHeight="1">
      <c r="B67" s="60" t="s">
        <v>279</v>
      </c>
      <c r="C67" s="60" t="s">
        <v>280</v>
      </c>
      <c r="D67" s="60" t="s">
        <v>281</v>
      </c>
      <c r="E67" s="60" t="s">
        <v>282</v>
      </c>
      <c r="M67" s="34"/>
      <c r="N67" s="6" t="s">
        <v>355</v>
      </c>
      <c r="O67" s="6" t="s">
        <v>300</v>
      </c>
      <c r="P67" s="6" t="s">
        <v>355</v>
      </c>
      <c r="Q67" s="6" t="s">
        <v>355</v>
      </c>
    </row>
    <row r="68" spans="2:17" ht="15.75" customHeight="1">
      <c r="B68" s="34" t="str">
        <f>'Formulário Conexão Nova Urbana'!D27</f>
        <v>CPF/CNPJ:*</v>
      </c>
      <c r="C68" s="61" t="e">
        <f>'Formulário Conexão Nova Urbana'!#REF!</f>
        <v>#REF!</v>
      </c>
      <c r="D68" s="57" t="e">
        <f>IF(C68=0,FALSE,TRUE)</f>
        <v>#REF!</v>
      </c>
      <c r="E68" s="57" t="e" cm="1">
        <f t="array" aca="1" ref="E68" ca="1">_xludf.IFS(B13=B26=TRUE,"Ambos", B13=TRUE,"CPF",B26=TRUE,"CNPJ")</f>
        <v>#NAME?</v>
      </c>
      <c r="M68" s="34"/>
      <c r="N68" s="6" t="s">
        <v>354</v>
      </c>
      <c r="O68" s="6" t="s">
        <v>302</v>
      </c>
      <c r="P68" s="6" t="s">
        <v>354</v>
      </c>
      <c r="Q68" s="6" t="s">
        <v>354</v>
      </c>
    </row>
    <row r="69" spans="2:17" ht="15.75" customHeight="1">
      <c r="B69" s="34" t="str">
        <f>'Formulário Conexão Nova Urbana'!B25</f>
        <v>Nome Completo (sem abreviações):*</v>
      </c>
      <c r="C69" s="34">
        <f>'Formulário Conexão Nova Urbana'!D25</f>
        <v>0</v>
      </c>
      <c r="D69" s="57" t="b">
        <f>IF(C69=0,FALSE,TRUE)</f>
        <v>0</v>
      </c>
      <c r="M69" s="34"/>
      <c r="N69" s="6" t="s">
        <v>353</v>
      </c>
      <c r="O69" s="6" t="s">
        <v>304</v>
      </c>
      <c r="P69" s="6" t="s">
        <v>353</v>
      </c>
      <c r="Q69" s="6" t="s">
        <v>353</v>
      </c>
    </row>
    <row r="70" spans="2:17" ht="15.75" customHeight="1">
      <c r="B70" s="34" t="str">
        <f>'Formulário Conexão Nova Urbana'!B26</f>
        <v>Filiação (Mãe ou Pai - sem Abreviação):**</v>
      </c>
      <c r="C70" s="34">
        <f>'Formulário Conexão Nova Urbana'!D26</f>
        <v>0</v>
      </c>
      <c r="D70" s="57" t="e">
        <f ca="1">IF(AND(C70=0,$E$68="CPF"),FALSE,TRUE)</f>
        <v>#NAME?</v>
      </c>
      <c r="M70" s="34"/>
      <c r="N70" s="6" t="s">
        <v>352</v>
      </c>
      <c r="O70" s="6" t="s">
        <v>306</v>
      </c>
      <c r="P70" s="6" t="s">
        <v>352</v>
      </c>
      <c r="Q70" s="6" t="s">
        <v>352</v>
      </c>
    </row>
    <row r="71" spans="2:17" ht="15.75" customHeight="1">
      <c r="B71" s="34" t="str">
        <f>'Formulário Conexão Nova Urbana'!B27</f>
        <v>RG/RNE/RANI:**</v>
      </c>
      <c r="C71" s="34">
        <f>'Formulário Conexão Nova Urbana'!C27</f>
        <v>0</v>
      </c>
      <c r="D71" s="57" t="e">
        <f ca="1">IF(AND(C71=0,$E$68="CPF"),FALSE,TRUE)</f>
        <v>#NAME?</v>
      </c>
      <c r="M71" s="34"/>
      <c r="N71" s="6" t="s">
        <v>351</v>
      </c>
      <c r="P71" s="6" t="s">
        <v>351</v>
      </c>
      <c r="Q71" s="6" t="s">
        <v>351</v>
      </c>
    </row>
    <row r="72" spans="2:17" ht="15.75" customHeight="1">
      <c r="B72" s="34" t="str">
        <f>'Formulário Conexão Nova Urbana'!F27</f>
        <v>Data Nascimento:**</v>
      </c>
      <c r="C72" s="62">
        <f>'Formulário Conexão Nova Urbana'!H27</f>
        <v>0</v>
      </c>
      <c r="D72" s="57" t="e">
        <f ca="1">IF(AND(C72=0,$E$68="CPF"),FALSE,TRUE)</f>
        <v>#NAME?</v>
      </c>
      <c r="M72" s="34"/>
      <c r="N72" s="6" t="s">
        <v>350</v>
      </c>
      <c r="P72" s="6" t="s">
        <v>350</v>
      </c>
      <c r="Q72" s="6" t="s">
        <v>350</v>
      </c>
    </row>
    <row r="73" spans="2:17" ht="15.75" customHeight="1">
      <c r="B73" s="34" t="str">
        <f>'Formulário Conexão Nova Urbana'!B28</f>
        <v>Telefones* (informe pelo menos um):</v>
      </c>
      <c r="C73" s="63">
        <f>'Formulário Conexão Nova Urbana'!E27+'Formulário Conexão Nova Urbana'!H28</f>
        <v>0</v>
      </c>
      <c r="D73" s="57" t="b">
        <f>IF(C73=0,FALSE,TRUE)</f>
        <v>0</v>
      </c>
      <c r="M73" s="34"/>
      <c r="N73" s="6" t="s">
        <v>283</v>
      </c>
      <c r="P73" s="6" t="s">
        <v>283</v>
      </c>
      <c r="Q73" s="6" t="s">
        <v>283</v>
      </c>
    </row>
    <row r="74" spans="2:17" ht="15.75" customHeight="1">
      <c r="B74" s="34" t="str">
        <f>'Formulário Conexão Nova Urbana'!B29</f>
        <v>E-mail:*</v>
      </c>
      <c r="C74" s="34">
        <f>'Formulário Conexão Nova Urbana'!C29</f>
        <v>0</v>
      </c>
      <c r="D74" s="57" t="b">
        <f>IF(C74=0,FALSE,TRUE)</f>
        <v>0</v>
      </c>
      <c r="M74" s="34"/>
      <c r="N74" s="6" t="s">
        <v>285</v>
      </c>
      <c r="P74" s="6" t="s">
        <v>285</v>
      </c>
      <c r="Q74" s="6" t="s">
        <v>285</v>
      </c>
    </row>
    <row r="75" spans="2:17" ht="15.75" customHeight="1">
      <c r="B75" s="34" t="str">
        <f>'Formulário Conexão Nova Urbana'!B30</f>
        <v>Possui NIS para cadastro da Tarifa Social?**</v>
      </c>
      <c r="C75" s="34">
        <f>'Formulário Conexão Nova Urbana'!D30</f>
        <v>0</v>
      </c>
      <c r="D75" s="57" t="e">
        <f ca="1">IF(AND(C75=0,$E$68="CPF"),FALSE,TRUE)</f>
        <v>#NAME?</v>
      </c>
      <c r="M75" s="6"/>
      <c r="N75" s="6" t="s">
        <v>349</v>
      </c>
      <c r="P75" s="6" t="s">
        <v>349</v>
      </c>
      <c r="Q75" s="6" t="s">
        <v>349</v>
      </c>
    </row>
    <row r="76" spans="2:17" ht="15.75" customHeight="1">
      <c r="B76" s="34" t="str">
        <f>'Formulário Conexão Nova Urbana'!E30</f>
        <v>Se sim, número do NIS:</v>
      </c>
      <c r="C76" s="64">
        <f>'Formulário Conexão Nova Urbana'!F30</f>
        <v>0</v>
      </c>
      <c r="D76" s="57" t="b">
        <f>IF(AND(C75="Sim",C76=0),FALSE,TRUE)</f>
        <v>1</v>
      </c>
      <c r="M76" s="6"/>
      <c r="N76" s="6" t="s">
        <v>348</v>
      </c>
      <c r="P76" s="6" t="s">
        <v>348</v>
      </c>
      <c r="Q76" s="6" t="s">
        <v>348</v>
      </c>
    </row>
    <row r="77" spans="2:17" ht="15.75" customHeight="1">
      <c r="B77" s="34" t="str">
        <f>'Formulário Conexão Nova Urbana'!B31</f>
        <v>Possui laudo médico de equipamentos elétricos essenciais à sobrevivência humana?**</v>
      </c>
      <c r="C77" s="34">
        <f>'Formulário Conexão Nova Urbana'!F31</f>
        <v>0</v>
      </c>
      <c r="D77" s="57" t="e">
        <f ca="1">IF(AND(C77=0,$E$68="CPF"),FALSE,TRUE)</f>
        <v>#NAME?</v>
      </c>
      <c r="M77" s="6"/>
      <c r="N77" s="6" t="s">
        <v>347</v>
      </c>
      <c r="P77" s="6" t="s">
        <v>347</v>
      </c>
      <c r="Q77" s="6" t="s">
        <v>347</v>
      </c>
    </row>
    <row r="78" spans="2:17" ht="15.75" customHeight="1">
      <c r="B78" s="34" t="str">
        <f>'Formulário Conexão Nova Urbana'!B34</f>
        <v>Endereço:*</v>
      </c>
      <c r="C78" s="34">
        <f>'Formulário Conexão Nova Urbana'!C34</f>
        <v>0</v>
      </c>
      <c r="D78" s="57" t="b">
        <f t="shared" ref="D78:D83" si="10">IF(C78=0,FALSE,TRUE)</f>
        <v>0</v>
      </c>
      <c r="N78" s="6" t="s">
        <v>287</v>
      </c>
      <c r="P78" s="6" t="s">
        <v>287</v>
      </c>
      <c r="Q78" s="6" t="s">
        <v>287</v>
      </c>
    </row>
    <row r="79" spans="2:17" ht="15.75" customHeight="1">
      <c r="B79" s="34" t="str">
        <f>'Formulário Conexão Nova Urbana'!B35</f>
        <v>Bairro:*</v>
      </c>
      <c r="C79" s="34">
        <f>'Formulário Conexão Nova Urbana'!C35</f>
        <v>0</v>
      </c>
      <c r="D79" s="57" t="b">
        <f t="shared" si="10"/>
        <v>0</v>
      </c>
      <c r="N79" s="6" t="s">
        <v>346</v>
      </c>
      <c r="P79" s="6" t="s">
        <v>346</v>
      </c>
      <c r="Q79" s="6" t="s">
        <v>346</v>
      </c>
    </row>
    <row r="80" spans="2:17" ht="15.75" customHeight="1">
      <c r="B80" s="34" t="str">
        <f>'Formulário Conexão Nova Urbana'!B36</f>
        <v>Município:*</v>
      </c>
      <c r="C80" s="34">
        <f>'Formulário Conexão Nova Urbana'!C36</f>
        <v>0</v>
      </c>
      <c r="D80" s="57" t="b">
        <f t="shared" si="10"/>
        <v>0</v>
      </c>
      <c r="N80" s="6" t="s">
        <v>289</v>
      </c>
      <c r="P80" s="6" t="s">
        <v>289</v>
      </c>
      <c r="Q80" s="6" t="s">
        <v>289</v>
      </c>
    </row>
    <row r="81" spans="2:17" ht="15.75" customHeight="1">
      <c r="B81" s="34" t="str">
        <f>'Formulário Conexão Nova Urbana'!E34</f>
        <v>Nº:*</v>
      </c>
      <c r="C81" s="34">
        <f>'Formulário Conexão Nova Urbana'!F34</f>
        <v>0</v>
      </c>
      <c r="D81" s="57" t="b">
        <f t="shared" si="10"/>
        <v>0</v>
      </c>
      <c r="N81" s="6" t="s">
        <v>291</v>
      </c>
      <c r="P81" s="6" t="s">
        <v>291</v>
      </c>
      <c r="Q81" s="6" t="s">
        <v>291</v>
      </c>
    </row>
    <row r="82" spans="2:17" ht="15.75" customHeight="1">
      <c r="B82" s="34" t="str">
        <f>'Formulário Conexão Nova Urbana'!E35</f>
        <v>CEP:*</v>
      </c>
      <c r="C82" s="65">
        <f>'Formulário Conexão Nova Urbana'!F35</f>
        <v>0</v>
      </c>
      <c r="D82" s="57" t="b">
        <f t="shared" si="10"/>
        <v>0</v>
      </c>
      <c r="N82" s="6" t="s">
        <v>345</v>
      </c>
      <c r="P82" s="6" t="s">
        <v>345</v>
      </c>
      <c r="Q82" s="6" t="s">
        <v>345</v>
      </c>
    </row>
    <row r="83" spans="2:17" ht="15.75" customHeight="1">
      <c r="B83" s="34" t="str">
        <f>'Formulário Conexão Nova Urbana'!E36</f>
        <v>Estado:*</v>
      </c>
      <c r="C83" s="34">
        <f>'Formulário Conexão Nova Urbana'!F36</f>
        <v>0</v>
      </c>
      <c r="D83" s="57" t="b">
        <f t="shared" si="10"/>
        <v>0</v>
      </c>
      <c r="N83" s="6" t="s">
        <v>344</v>
      </c>
      <c r="P83" s="6" t="s">
        <v>344</v>
      </c>
      <c r="Q83" s="6" t="s">
        <v>344</v>
      </c>
    </row>
    <row r="84" spans="2:17" ht="15.75" customHeight="1">
      <c r="B84" s="34" t="str">
        <f>'Formulário Conexão Nova Urbana'!B44</f>
        <v>Para Conexão nova, obrigatório informar o meio de recebimento da fatura (conta):</v>
      </c>
      <c r="C84" s="34">
        <f>'Formulário Conexão Nova Urbana'!F44</f>
        <v>0</v>
      </c>
      <c r="D84" s="57" t="b">
        <v>1</v>
      </c>
      <c r="N84" s="6" t="s">
        <v>343</v>
      </c>
      <c r="P84" s="6" t="s">
        <v>343</v>
      </c>
      <c r="Q84" s="6" t="s">
        <v>343</v>
      </c>
    </row>
    <row r="85" spans="2:17" ht="15.75" customHeight="1">
      <c r="B85" s="34" t="str">
        <f>'Formulário Conexão Nova Urbana'!B45</f>
        <v>Caso tenha escolhido a opção 2, especifique o e-mail:</v>
      </c>
      <c r="C85" s="34">
        <f>'Formulário Conexão Nova Urbana'!D45</f>
        <v>0</v>
      </c>
      <c r="D85" s="57" t="b">
        <f>IF(AND(LEFT(C84,1)*1=2,C85=0),FALSE,TRUE)</f>
        <v>1</v>
      </c>
      <c r="N85" s="6" t="s">
        <v>342</v>
      </c>
      <c r="P85" s="6" t="s">
        <v>342</v>
      </c>
      <c r="Q85" s="6" t="s">
        <v>342</v>
      </c>
    </row>
    <row r="86" spans="2:17" ht="15.75" customHeight="1">
      <c r="B86" s="34" t="str">
        <f>'Formulário Conexão Nova Urbana'!B46</f>
        <v>Caso tenha escolhido a opção 4, preencha os campos abaixo:</v>
      </c>
      <c r="C86" s="34">
        <f>NOT(ISBLANK('Formulário Conexão Nova Urbana'!C47))*NOT(ISBLANK('Formulário Conexão Nova Urbana'!C48))*NOT(ISBLANK('Formulário Conexão Nova Urbana'!C49))*NOT(ISBLANK('Formulário Conexão Nova Urbana'!F47))*NOT(ISBLANK('Formulário Conexão Nova Urbana'!F48))*NOT(ISBLANK('Formulário Conexão Nova Urbana'!F49))</f>
        <v>0</v>
      </c>
      <c r="D86" s="57" t="b">
        <f>IF(AND(LEFT(C84,1)*1=4,C86=0),FALSE,TRUE)</f>
        <v>1</v>
      </c>
      <c r="N86" s="6" t="s">
        <v>341</v>
      </c>
      <c r="P86" s="6" t="s">
        <v>341</v>
      </c>
      <c r="Q86" s="6" t="s">
        <v>341</v>
      </c>
    </row>
    <row r="87" spans="2:17" ht="15.75" customHeight="1">
      <c r="B87" s="34" t="str">
        <f>'Formulário Conexão Nova Urbana'!B86</f>
        <v xml:space="preserve">Soma das Cargas não Especiais: </v>
      </c>
      <c r="C87" s="66">
        <f>'Formulário Conexão Nova Urbana'!H86</f>
        <v>0</v>
      </c>
      <c r="D87" s="57" t="b">
        <f>IF(C87=0,FALSE,TRUE)</f>
        <v>0</v>
      </c>
      <c r="N87" s="6" t="s">
        <v>292</v>
      </c>
      <c r="P87" s="6" t="s">
        <v>292</v>
      </c>
      <c r="Q87" s="6" t="s">
        <v>292</v>
      </c>
    </row>
    <row r="88" spans="2:17" ht="15.75" customHeight="1">
      <c r="B88" s="34" t="str">
        <f>'Formulário Conexão Nova Urbana'!B153</f>
        <v xml:space="preserve">Nas relações acima há motores, máquinas de solda ou outras cargas especiais?* </v>
      </c>
      <c r="C88" s="34">
        <f>'Formulário Conexão Nova Urbana'!F153</f>
        <v>0</v>
      </c>
      <c r="D88" s="57" t="b">
        <f>IF(C88=0,FALSE,TRUE)</f>
        <v>0</v>
      </c>
      <c r="N88" s="6" t="s">
        <v>294</v>
      </c>
      <c r="P88" s="6" t="s">
        <v>294</v>
      </c>
      <c r="Q88" s="6" t="s">
        <v>294</v>
      </c>
    </row>
    <row r="89" spans="2:17" ht="15.75" customHeight="1">
      <c r="B89" s="34" t="str">
        <f>'Formulário Conexão Nova Urbana'!B167</f>
        <v>Soma das Cargas Especiais:</v>
      </c>
      <c r="C89" s="66">
        <f>'Formulário Conexão Nova Urbana'!D167</f>
        <v>0</v>
      </c>
      <c r="D89" s="57" t="b">
        <f>IF(AND(C88="Sim",C89=0),FALSE,TRUE)</f>
        <v>1</v>
      </c>
      <c r="N89" s="6" t="s">
        <v>295</v>
      </c>
      <c r="P89" s="6" t="s">
        <v>295</v>
      </c>
      <c r="Q89" s="6" t="s">
        <v>295</v>
      </c>
    </row>
    <row r="90" spans="2:17" ht="15.75" customHeight="1">
      <c r="B90" s="34" t="str">
        <f>'Formulário Conexão Nova Urbana'!B166</f>
        <v>Haverá partida simultânea de motores?*</v>
      </c>
      <c r="C90" s="34">
        <f>'Formulário Conexão Nova Urbana'!D166</f>
        <v>0</v>
      </c>
      <c r="D90" s="57" t="b">
        <f>IF(AND(C88="Sim",C90=0),FALSE,TRUE)</f>
        <v>1</v>
      </c>
      <c r="N90" s="6" t="s">
        <v>297</v>
      </c>
      <c r="P90" s="6" t="s">
        <v>297</v>
      </c>
      <c r="Q90" s="6" t="s">
        <v>297</v>
      </c>
    </row>
    <row r="91" spans="2:17" ht="15.75" customHeight="1">
      <c r="B91" s="34" t="str">
        <f>'Formulário Conexão Nova Urbana'!E166</f>
        <v>Motores das linhas:</v>
      </c>
      <c r="C91" s="34">
        <f>'Formulário Conexão Nova Urbana'!F166</f>
        <v>0</v>
      </c>
      <c r="D91" s="57" t="b">
        <f>IF(AND(C90="Sim",C91=0),FALSE,TRUE)</f>
        <v>1</v>
      </c>
      <c r="N91" s="6" t="s">
        <v>340</v>
      </c>
      <c r="P91" s="6" t="s">
        <v>340</v>
      </c>
      <c r="Q91" s="6" t="s">
        <v>340</v>
      </c>
    </row>
    <row r="92" spans="2:17" ht="15.75" customHeight="1">
      <c r="B92" s="34" t="str">
        <f>'Formulário Conexão Nova Urbana'!B184</f>
        <v>Tipo de Solicitação desejada:*</v>
      </c>
      <c r="C92" s="34">
        <f>'Formulário Conexão Nova Urbana'!D184</f>
        <v>0</v>
      </c>
      <c r="D92" s="57" t="b">
        <f>IF(C92=0,FALSE,TRUE)</f>
        <v>0</v>
      </c>
      <c r="N92" s="6" t="s">
        <v>299</v>
      </c>
      <c r="P92" s="6" t="s">
        <v>299</v>
      </c>
      <c r="Q92" s="6" t="s">
        <v>299</v>
      </c>
    </row>
    <row r="93" spans="2:17" ht="15.75" customHeight="1">
      <c r="B93" s="34" t="str">
        <f>'Formulário Conexão Nova Urbana'!B186</f>
        <v>Disjuntor e Tipo:*</v>
      </c>
      <c r="C93" s="34">
        <f>'Formulário Conexão Nova Urbana'!C186</f>
        <v>0</v>
      </c>
      <c r="D93" s="57" t="b">
        <f>IF(AND($C$92="Conexão Nova",C93=0),FALSE,TRUE)</f>
        <v>1</v>
      </c>
      <c r="N93" s="6" t="s">
        <v>300</v>
      </c>
      <c r="P93" s="6" t="s">
        <v>300</v>
      </c>
      <c r="Q93" s="6" t="s">
        <v>300</v>
      </c>
    </row>
    <row r="94" spans="2:17" ht="15.75" customHeight="1">
      <c r="B94" s="34" t="str">
        <f>'Formulário Conexão Nova Urbana'!B187</f>
        <v>Atividade Principal:*</v>
      </c>
      <c r="C94" s="34">
        <f>'Formulário Conexão Nova Urbana'!C187</f>
        <v>0</v>
      </c>
      <c r="D94" s="57" t="b">
        <f>IF(AND($C$92="Conexão Nova",C94=0),FALSE,TRUE)</f>
        <v>1</v>
      </c>
      <c r="N94" s="6" t="s">
        <v>302</v>
      </c>
      <c r="P94" s="6" t="s">
        <v>302</v>
      </c>
      <c r="Q94" s="6" t="s">
        <v>302</v>
      </c>
    </row>
    <row r="95" spans="2:17" ht="15.75" customHeight="1">
      <c r="B95" s="34" t="str">
        <f>'Formulário Conexão Nova Urbana'!E186</f>
        <v>Nº Predial:*</v>
      </c>
      <c r="C95" s="34">
        <f>'Formulário Conexão Nova Urbana'!F186</f>
        <v>0</v>
      </c>
      <c r="D95" s="57" t="b">
        <f>IF(AND($C$92="Conexão Nova",C95=0),FALSE,TRUE)</f>
        <v>1</v>
      </c>
      <c r="N95" s="6" t="s">
        <v>304</v>
      </c>
      <c r="P95" s="6" t="s">
        <v>304</v>
      </c>
      <c r="Q95" s="6" t="s">
        <v>304</v>
      </c>
    </row>
    <row r="96" spans="2:17" ht="15.75" customHeight="1">
      <c r="B96" s="34" t="str">
        <f>'Formulário Conexão Nova Urbana'!E187</f>
        <v>Ramo de Atividade:*</v>
      </c>
      <c r="C96" s="34">
        <f>'Formulário Conexão Nova Urbana'!F187</f>
        <v>0</v>
      </c>
      <c r="D96" s="57" t="b">
        <f>IF(AND($C$92="Conexão Nova",C96=0),FALSE,TRUE)</f>
        <v>1</v>
      </c>
      <c r="N96" s="6" t="s">
        <v>339</v>
      </c>
      <c r="P96" s="6" t="s">
        <v>339</v>
      </c>
      <c r="Q96" s="6" t="s">
        <v>339</v>
      </c>
    </row>
    <row r="97" spans="2:17" ht="15.75" customHeight="1">
      <c r="B97" s="34" t="str">
        <f>'Formulário Conexão Nova Urbana'!B189</f>
        <v>Identificação:*</v>
      </c>
      <c r="C97" s="34">
        <f>'Formulário Conexão Nova Urbana'!C189</f>
        <v>0</v>
      </c>
      <c r="D97" s="57" t="b">
        <f>IF(AND($C$92&lt;&gt;"Conexão Nova",C97=0),FALSE,TRUE)</f>
        <v>0</v>
      </c>
      <c r="N97" s="6" t="s">
        <v>306</v>
      </c>
      <c r="P97" s="6" t="s">
        <v>306</v>
      </c>
      <c r="Q97" s="6" t="s">
        <v>306</v>
      </c>
    </row>
    <row r="98" spans="2:17" ht="15.75" customHeight="1">
      <c r="B98" s="34">
        <f>'Formulário Conexão Nova Urbana'!C189</f>
        <v>0</v>
      </c>
      <c r="C98" s="34">
        <f>'Formulário Conexão Nova Urbana'!D189</f>
        <v>0</v>
      </c>
      <c r="D98" s="57" t="b">
        <f>IF(AND($C$92&lt;&gt;"Conexão Nova",C98=0),FALSE,TRUE)</f>
        <v>0</v>
      </c>
      <c r="N98" s="6" t="s">
        <v>307</v>
      </c>
      <c r="P98" s="6" t="s">
        <v>307</v>
      </c>
      <c r="Q98" s="6" t="s">
        <v>307</v>
      </c>
    </row>
    <row r="99" spans="2:17" ht="15.75" customHeight="1">
      <c r="B99" s="34" t="str">
        <f>'Formulário Conexão Nova Urbana'!E189</f>
        <v>Disjuntor:*     De:</v>
      </c>
      <c r="C99" s="34">
        <f>'Formulário Conexão Nova Urbana'!F189</f>
        <v>0</v>
      </c>
      <c r="D99" s="57" t="b">
        <f>IF(AND($C$92&lt;&gt;"Conexão Nova",C99=0),FALSE,TRUE)</f>
        <v>0</v>
      </c>
      <c r="N99" s="6" t="s">
        <v>308</v>
      </c>
      <c r="P99" s="6" t="s">
        <v>308</v>
      </c>
      <c r="Q99" s="6" t="s">
        <v>308</v>
      </c>
    </row>
    <row r="100" spans="2:17" ht="15.75" customHeight="1">
      <c r="B100" s="34" t="str">
        <f>'Formulário Conexão Nova Urbana'!G189</f>
        <v>Para:</v>
      </c>
      <c r="C100" s="34">
        <f>'Formulário Conexão Nova Urbana'!H189</f>
        <v>0</v>
      </c>
      <c r="D100" s="57" t="b">
        <f>IF(AND($C$92&lt;&gt;"Conexão Nova",C100=0),FALSE,TRUE)</f>
        <v>0</v>
      </c>
      <c r="N100" s="6" t="s">
        <v>309</v>
      </c>
      <c r="P100" s="6" t="s">
        <v>309</v>
      </c>
      <c r="Q100" s="6" t="s">
        <v>309</v>
      </c>
    </row>
    <row r="101" spans="2:17" ht="15.75" customHeight="1">
      <c r="B101" s="34" t="str">
        <f>'Formulário Conexão Nova Urbana'!B197</f>
        <v>Tipo de Solicitação desejada:</v>
      </c>
      <c r="C101" s="34">
        <f>'Formulário Conexão Nova Urbana'!D197</f>
        <v>0</v>
      </c>
      <c r="D101" s="57" t="b">
        <f>TRUE</f>
        <v>1</v>
      </c>
      <c r="N101" s="6" t="s">
        <v>310</v>
      </c>
      <c r="P101" s="6" t="s">
        <v>310</v>
      </c>
      <c r="Q101" s="6" t="s">
        <v>310</v>
      </c>
    </row>
    <row r="102" spans="2:17" ht="15.75" customHeight="1">
      <c r="B102" s="34" t="str">
        <f>'Formulário Conexão Nova Urbana'!B199</f>
        <v>Disjuntor e Tipo:*</v>
      </c>
      <c r="C102" s="34">
        <f>'Formulário Conexão Nova Urbana'!C199</f>
        <v>0</v>
      </c>
      <c r="D102" s="57" t="b">
        <f>IF(AND($C$101="Conexão Nova",C102=0),FALSE,TRUE)</f>
        <v>1</v>
      </c>
      <c r="N102" s="6" t="s">
        <v>311</v>
      </c>
      <c r="P102" s="6" t="s">
        <v>311</v>
      </c>
      <c r="Q102" s="6" t="s">
        <v>311</v>
      </c>
    </row>
    <row r="103" spans="2:17" ht="15.75" customHeight="1">
      <c r="B103" s="34" t="str">
        <f>'Formulário Conexão Nova Urbana'!B200</f>
        <v>Atividade Principal:*</v>
      </c>
      <c r="C103" s="34">
        <f>'Formulário Conexão Nova Urbana'!C200</f>
        <v>0</v>
      </c>
      <c r="D103" s="57" t="b">
        <f>IF(AND($C$101="Conexão Nova",C103=0),FALSE,TRUE)</f>
        <v>1</v>
      </c>
      <c r="N103" s="6" t="s">
        <v>312</v>
      </c>
      <c r="P103" s="6" t="s">
        <v>312</v>
      </c>
      <c r="Q103" s="6" t="s">
        <v>312</v>
      </c>
    </row>
    <row r="104" spans="2:17" ht="15.75" customHeight="1">
      <c r="B104" s="34" t="str">
        <f>'Formulário Conexão Nova Urbana'!E199</f>
        <v>Nº Predial:*</v>
      </c>
      <c r="C104" s="34">
        <f>'Formulário Conexão Nova Urbana'!F199</f>
        <v>0</v>
      </c>
      <c r="D104" s="57" t="b">
        <f>IF(AND($C$101="Conexão Nova",C104=0),FALSE,TRUE)</f>
        <v>1</v>
      </c>
      <c r="N104" s="6" t="s">
        <v>338</v>
      </c>
      <c r="P104" s="6" t="s">
        <v>338</v>
      </c>
      <c r="Q104" s="6" t="s">
        <v>338</v>
      </c>
    </row>
    <row r="105" spans="2:17" ht="15.75" customHeight="1">
      <c r="B105" s="34" t="str">
        <f>'Formulário Conexão Nova Urbana'!E200</f>
        <v>Ramo de Atividade:*</v>
      </c>
      <c r="C105" s="34">
        <f>'Formulário Conexão Nova Urbana'!F198</f>
        <v>0</v>
      </c>
      <c r="D105" s="57" t="b">
        <f>IF(AND($C$101="Conexão Nova",C105=0),FALSE,TRUE)</f>
        <v>1</v>
      </c>
      <c r="N105" s="6" t="s">
        <v>313</v>
      </c>
      <c r="P105" s="6" t="s">
        <v>313</v>
      </c>
      <c r="Q105" s="6" t="s">
        <v>313</v>
      </c>
    </row>
    <row r="106" spans="2:17" ht="15.75" customHeight="1">
      <c r="B106" s="34" t="str">
        <f>'Formulário Conexão Nova Urbana'!B202</f>
        <v>Identificação:*</v>
      </c>
      <c r="C106" s="34">
        <f>'Formulário Conexão Nova Urbana'!C202</f>
        <v>0</v>
      </c>
      <c r="D106" s="57" t="b">
        <f>IF(AND($C$101&lt;&gt;"Conexão Nova",C106=0,C101&lt;&gt;0),FALSE,TRUE)</f>
        <v>1</v>
      </c>
      <c r="N106" s="6" t="s">
        <v>314</v>
      </c>
      <c r="P106" s="6" t="s">
        <v>314</v>
      </c>
      <c r="Q106" s="6" t="s">
        <v>314</v>
      </c>
    </row>
    <row r="107" spans="2:17" ht="15.75" customHeight="1">
      <c r="B107" s="34">
        <f>'Formulário Conexão Nova Urbana'!C202</f>
        <v>0</v>
      </c>
      <c r="C107" s="34">
        <f>'Formulário Conexão Nova Urbana'!D202</f>
        <v>0</v>
      </c>
      <c r="D107" s="57" t="b">
        <f>IF(AND($C$101&lt;&gt;"Conexão Nova",C107=0,C101&lt;&gt;0),FALSE,TRUE)</f>
        <v>1</v>
      </c>
      <c r="N107" s="6" t="s">
        <v>315</v>
      </c>
      <c r="P107" s="6" t="s">
        <v>315</v>
      </c>
      <c r="Q107" s="6" t="s">
        <v>315</v>
      </c>
    </row>
    <row r="108" spans="2:17" ht="15.75" customHeight="1">
      <c r="B108" s="34" t="str">
        <f>'Formulário Conexão Nova Urbana'!E202</f>
        <v>Disjuntor:*     De:</v>
      </c>
      <c r="C108" s="34">
        <f>'Formulário Conexão Nova Urbana'!F202</f>
        <v>0</v>
      </c>
      <c r="D108" s="57" t="b">
        <f>IF(AND($C$101&lt;&gt;"Conexão Nova",C108=0,C101&lt;&gt;0),FALSE,TRUE)</f>
        <v>1</v>
      </c>
      <c r="N108" s="6" t="s">
        <v>316</v>
      </c>
      <c r="P108" s="6" t="s">
        <v>316</v>
      </c>
      <c r="Q108" s="6" t="s">
        <v>316</v>
      </c>
    </row>
    <row r="109" spans="2:17" ht="15.75" customHeight="1">
      <c r="B109" s="34" t="str">
        <f>'Formulário Conexão Nova Urbana'!G202</f>
        <v>Para:</v>
      </c>
      <c r="C109" s="34">
        <f>'Formulário Conexão Nova Urbana'!H202</f>
        <v>0</v>
      </c>
      <c r="D109" s="57" t="b">
        <f>IF(AND($C$101&lt;&gt;"Conexão Nova",C109=0,C101&lt;&gt;0),FALSE,TRUE)</f>
        <v>1</v>
      </c>
      <c r="N109" s="6" t="s">
        <v>317</v>
      </c>
      <c r="P109" s="6" t="s">
        <v>317</v>
      </c>
      <c r="Q109" s="6" t="s">
        <v>317</v>
      </c>
    </row>
    <row r="110" spans="2:17" ht="15.75" customHeight="1">
      <c r="B110" s="34" t="str">
        <f>'Formulário Conexão Nova Urbana'!B210</f>
        <v>Tipo de Solicitação desejada:</v>
      </c>
      <c r="C110" s="34">
        <f>'Formulário Conexão Nova Urbana'!D210</f>
        <v>0</v>
      </c>
      <c r="D110" s="57" t="b">
        <f>TRUE</f>
        <v>1</v>
      </c>
    </row>
    <row r="111" spans="2:17" ht="15.75" customHeight="1">
      <c r="B111" s="34" t="str">
        <f>'Formulário Conexão Nova Urbana'!B212</f>
        <v>Disjuntor e Tipo:*</v>
      </c>
      <c r="C111" s="34">
        <f>'Formulário Conexão Nova Urbana'!C212</f>
        <v>0</v>
      </c>
      <c r="D111" s="57" t="b">
        <f>IF(AND($C$110="Conexão Nova",C111=0),FALSE,TRUE)</f>
        <v>1</v>
      </c>
    </row>
    <row r="112" spans="2:17" ht="15.75" customHeight="1">
      <c r="B112" s="34" t="str">
        <f>'Formulário Conexão Nova Urbana'!B213</f>
        <v>Atividade Principal:*</v>
      </c>
      <c r="C112" s="34">
        <f>'Formulário Conexão Nova Urbana'!C213</f>
        <v>0</v>
      </c>
      <c r="D112" s="57" t="b">
        <f>IF(AND($C$110="Conexão Nova",C112=0),FALSE,TRUE)</f>
        <v>1</v>
      </c>
    </row>
    <row r="113" spans="2:4" ht="15.75" customHeight="1">
      <c r="B113" s="34" t="str">
        <f>'Formulário Conexão Nova Urbana'!E212</f>
        <v>Nº Predial:*</v>
      </c>
      <c r="C113" s="34">
        <f>'Formulário Conexão Nova Urbana'!F212</f>
        <v>0</v>
      </c>
      <c r="D113" s="57" t="b">
        <f>IF(AND($C$110="Conexão Nova",C113=0),FALSE,TRUE)</f>
        <v>1</v>
      </c>
    </row>
    <row r="114" spans="2:4" ht="15.75" customHeight="1">
      <c r="B114" s="34" t="str">
        <f>'Formulário Conexão Nova Urbana'!E213</f>
        <v>Ramo de Atividade:*</v>
      </c>
      <c r="C114" s="34">
        <f>'Formulário Conexão Nova Urbana'!F211</f>
        <v>0</v>
      </c>
      <c r="D114" s="57" t="b">
        <f>IF(AND($C$110="Conexão Nova",C114=0),FALSE,TRUE)</f>
        <v>1</v>
      </c>
    </row>
    <row r="115" spans="2:4" ht="15.75" customHeight="1">
      <c r="B115" s="34" t="str">
        <f>'Formulário Conexão Nova Urbana'!B215</f>
        <v>Identificação:*</v>
      </c>
      <c r="C115" s="34">
        <f>'Formulário Conexão Nova Urbana'!C215</f>
        <v>0</v>
      </c>
      <c r="D115" s="57" t="b">
        <f>IF(AND($C$110&lt;&gt;"Conexão Nova",C115=0,C110&lt;&gt;0),FALSE,TRUE)</f>
        <v>1</v>
      </c>
    </row>
    <row r="116" spans="2:4" ht="15.75" customHeight="1">
      <c r="B116" s="34">
        <f>'Formulário Conexão Nova Urbana'!C215</f>
        <v>0</v>
      </c>
      <c r="C116" s="34">
        <f>'Formulário Conexão Nova Urbana'!D215</f>
        <v>0</v>
      </c>
      <c r="D116" s="57" t="b">
        <f>IF(AND($C$110&lt;&gt;"Conexão Nova",C116=0,C110&lt;&gt;0),FALSE,TRUE)</f>
        <v>1</v>
      </c>
    </row>
    <row r="117" spans="2:4" ht="15.75" customHeight="1">
      <c r="B117" s="34" t="str">
        <f>'Formulário Conexão Nova Urbana'!E215</f>
        <v>Disjuntor:*     De:</v>
      </c>
      <c r="C117" s="34">
        <f>'Formulário Conexão Nova Urbana'!F215</f>
        <v>0</v>
      </c>
      <c r="D117" s="57" t="b">
        <f>IF(AND($C$110&lt;&gt;"Conexão Nova",C117=0,C110&lt;&gt;0),FALSE,TRUE)</f>
        <v>1</v>
      </c>
    </row>
    <row r="118" spans="2:4" ht="15.75" customHeight="1">
      <c r="B118" s="34" t="str">
        <f>'Formulário Conexão Nova Urbana'!G215</f>
        <v>Para:</v>
      </c>
      <c r="C118" s="34">
        <f>'Formulário Conexão Nova Urbana'!H215</f>
        <v>0</v>
      </c>
      <c r="D118" s="57" t="b">
        <f>IF(AND($C$110&lt;&gt;"Conexão Nova",C118=0,C110&lt;&gt;0),FALSE,TRUE)</f>
        <v>1</v>
      </c>
    </row>
    <row r="119" spans="2:4" ht="15.75" customHeight="1"/>
    <row r="120" spans="2:4" ht="15.75" customHeight="1">
      <c r="B120" s="34" t="s">
        <v>318</v>
      </c>
      <c r="C120" s="34" t="str">
        <f t="array" ref="C120">INDEX(B68:B118,MATCH(FALSE,D68:D118,0))</f>
        <v>Nome Completo (sem abreviações):*</v>
      </c>
      <c r="D120" s="34" t="b">
        <f>IF(IFERROR(C120,TRUE)&lt;&gt;TRUE,FALSE,TRUE)</f>
        <v>0</v>
      </c>
    </row>
    <row r="121" spans="2:4" ht="15.75" customHeight="1"/>
    <row r="122" spans="2:4" ht="15.75" customHeight="1">
      <c r="B122" s="91" t="s">
        <v>324</v>
      </c>
      <c r="C122">
        <f>'Formulário Conexão Nova Urbana'!D117</f>
        <v>0</v>
      </c>
      <c r="D122" t="b">
        <f>C122="Sim"</f>
        <v>0</v>
      </c>
    </row>
    <row r="123" spans="2:4" ht="15.75" customHeight="1">
      <c r="B123" s="91" t="s">
        <v>323</v>
      </c>
      <c r="C123">
        <f>'Formulário Conexão Nova Urbana'!D150</f>
        <v>0</v>
      </c>
      <c r="D123" t="b">
        <f>C123="Sim"</f>
        <v>0</v>
      </c>
    </row>
    <row r="124" spans="2:4" ht="15.75" customHeight="1">
      <c r="B124" s="91" t="s">
        <v>325</v>
      </c>
      <c r="C124">
        <f>'Formulário Conexão Nova Urbana'!$D$184</f>
        <v>0</v>
      </c>
      <c r="D124" t="b">
        <f t="shared" ref="D124:D129" si="11">C124="Conexão Nova"</f>
        <v>0</v>
      </c>
    </row>
    <row r="125" spans="2:4" ht="15.75" customHeight="1">
      <c r="B125" s="91" t="s">
        <v>326</v>
      </c>
      <c r="C125">
        <f>'Formulário Conexão Nova Urbana'!$D$184</f>
        <v>0</v>
      </c>
      <c r="D125" t="b">
        <f t="shared" si="11"/>
        <v>0</v>
      </c>
    </row>
    <row r="126" spans="2:4" ht="15.75" customHeight="1">
      <c r="B126" s="91" t="s">
        <v>327</v>
      </c>
      <c r="C126">
        <f>'Formulário Conexão Nova Urbana'!$D$197</f>
        <v>0</v>
      </c>
      <c r="D126" t="b">
        <f t="shared" si="11"/>
        <v>0</v>
      </c>
    </row>
    <row r="127" spans="2:4" ht="15.75" customHeight="1">
      <c r="B127" s="91" t="s">
        <v>328</v>
      </c>
      <c r="C127">
        <f>'Formulário Conexão Nova Urbana'!$D$197</f>
        <v>0</v>
      </c>
      <c r="D127" t="b">
        <f t="shared" si="11"/>
        <v>0</v>
      </c>
    </row>
    <row r="128" spans="2:4" ht="15.75" customHeight="1">
      <c r="B128" s="91" t="s">
        <v>329</v>
      </c>
      <c r="C128">
        <f>'Formulário Conexão Nova Urbana'!$D$210</f>
        <v>0</v>
      </c>
      <c r="D128" t="b">
        <f t="shared" si="11"/>
        <v>0</v>
      </c>
    </row>
    <row r="129" spans="2:4" ht="15.75" customHeight="1">
      <c r="B129" s="91" t="s">
        <v>330</v>
      </c>
      <c r="C129">
        <f>'Formulário Conexão Nova Urbana'!$D$210</f>
        <v>0</v>
      </c>
      <c r="D129" t="b">
        <f t="shared" si="11"/>
        <v>0</v>
      </c>
    </row>
    <row r="130" spans="2:4" ht="15.75" customHeight="1">
      <c r="B130" s="91"/>
    </row>
    <row r="131" spans="2:4" ht="15.75" customHeight="1"/>
    <row r="132" spans="2:4" ht="15.75" customHeight="1"/>
    <row r="133" spans="2:4" ht="15.75" customHeight="1"/>
    <row r="134" spans="2:4" ht="15.75" customHeight="1"/>
    <row r="135" spans="2:4" ht="15.75" customHeight="1"/>
    <row r="136" spans="2:4" ht="15.75" customHeight="1"/>
    <row r="137" spans="2:4" ht="15.75" customHeight="1"/>
    <row r="138" spans="2:4" ht="15.75" customHeight="1"/>
    <row r="139" spans="2:4" ht="15.75" customHeight="1"/>
    <row r="140" spans="2:4" ht="15.75" customHeight="1"/>
    <row r="141" spans="2:4" ht="15.75" customHeight="1"/>
    <row r="142" spans="2:4" ht="15.75" customHeight="1"/>
    <row r="143" spans="2:4" ht="15.75" customHeight="1"/>
    <row r="144" spans="2: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N51:O51"/>
    <mergeCell ref="P51:Q51"/>
  </mergeCells>
  <conditionalFormatting sqref="B13">
    <cfRule type="cellIs" dxfId="7" priority="1" operator="equal">
      <formula>"FALSE"</formula>
    </cfRule>
    <cfRule type="cellIs" dxfId="6" priority="2" operator="equal">
      <formula>"TRUE"</formula>
    </cfRule>
  </conditionalFormatting>
  <conditionalFormatting sqref="B26">
    <cfRule type="cellIs" dxfId="5" priority="3" operator="equal">
      <formula>"FALSE"</formula>
    </cfRule>
    <cfRule type="cellIs" dxfId="4" priority="4" operator="equal">
      <formula>"TRUE"</formula>
    </cfRule>
  </conditionalFormatting>
  <conditionalFormatting sqref="B34">
    <cfRule type="cellIs" dxfId="3" priority="5" operator="equal">
      <formula>"FALSE"</formula>
    </cfRule>
    <cfRule type="cellIs" dxfId="2" priority="6" operator="equal">
      <formula>"TRUE"</formula>
    </cfRule>
  </conditionalFormatting>
  <conditionalFormatting sqref="D68:D118">
    <cfRule type="cellIs" dxfId="1" priority="7" operator="equal">
      <formula>"FALSE"</formula>
    </cfRule>
    <cfRule type="cellIs" dxfId="0" priority="8" operator="equal">
      <formula>"TRUE"</formula>
    </cfRule>
  </conditionalFormatting>
  <pageMargins left="0.7" right="0.7" top="0.75" bottom="0.75" header="0" footer="0"/>
  <pageSetup orientation="landscape"/>
  <headerFooter>
    <oddFooter>&amp;R_x000D_#000000 Classificação: Uso Restrito_x000D_&amp;1#&amp;"Calibri"&amp;10&amp;K000000 Classificação: Público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fc08215c-4023-4380-ab7f-ecf814a7a23b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2296AA2EF203A42A89458C31311A67A" ma:contentTypeVersion="16" ma:contentTypeDescription="Crie um novo documento." ma:contentTypeScope="" ma:versionID="c97bc1fd31e3448676cfe6eb92120e5a">
  <xsd:schema xmlns:xsd="http://www.w3.org/2001/XMLSchema" xmlns:xs="http://www.w3.org/2001/XMLSchema" xmlns:p="http://schemas.microsoft.com/office/2006/metadata/properties" xmlns:ns1="http://schemas.microsoft.com/sharepoint/v3" xmlns:ns2="fc08215c-4023-4380-ab7f-ecf814a7a23b" xmlns:ns3="47f1aa95-8fa2-4485-bba3-04098ab280d4" targetNamespace="http://schemas.microsoft.com/office/2006/metadata/properties" ma:root="true" ma:fieldsID="e1f4c8b8d99f790c62d2ec53a865314f" ns1:_="" ns2:_="" ns3:_="">
    <xsd:import namespace="http://schemas.microsoft.com/sharepoint/v3"/>
    <xsd:import namespace="fc08215c-4023-4380-ab7f-ecf814a7a23b"/>
    <xsd:import namespace="47f1aa95-8fa2-4485-bba3-04098ab280d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08215c-4023-4380-ab7f-ecf814a7a2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Marcações de imagem" ma:readOnly="false" ma:fieldId="{5cf76f15-5ced-4ddc-b409-7134ff3c332f}" ma:taxonomyMulti="true" ma:sspId="8ba655b3-91bc-415c-bde2-f58ae48cbc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f1aa95-8fa2-4485-bba3-04098ab280d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72891C-4E0D-4C0A-AFFF-D8EF0877B1F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c08215c-4023-4380-ab7f-ecf814a7a23b"/>
  </ds:schemaRefs>
</ds:datastoreItem>
</file>

<file path=customXml/itemProps2.xml><?xml version="1.0" encoding="utf-8"?>
<ds:datastoreItem xmlns:ds="http://schemas.openxmlformats.org/officeDocument/2006/customXml" ds:itemID="{130F31C2-7853-43A2-9C6C-7E79EEBCD1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AEF395-2604-4798-A1E2-99736215A3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c08215c-4023-4380-ab7f-ecf814a7a23b"/>
    <ds:schemaRef ds:uri="47f1aa95-8fa2-4485-bba3-04098ab280d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158201a-9c91-4077-8c8c-35afb0b2b6e2}" enabled="1" method="Privileged" siteId="{97ce2340-9c1d-45b1-a835-7ea811b6fe9a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Formulário Conexão Nova Urbana</vt:lpstr>
      <vt:lpstr>Anexo I - Conversão de Potência</vt:lpstr>
      <vt:lpstr>Data Validation</vt:lpstr>
      <vt:lpstr>lista_alteração_para</vt:lpstr>
      <vt:lpstr>lista_caixa_existente_para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MARCOS RODRIGUES DE SOUZA</cp:lastModifiedBy>
  <cp:lastPrinted>2022-08-09T20:56:48Z</cp:lastPrinted>
  <dcterms:created xsi:type="dcterms:W3CDTF">2021-06-15T11:17:06Z</dcterms:created>
  <dcterms:modified xsi:type="dcterms:W3CDTF">2024-02-02T16:47:48Z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0x01010062296AA2EF203A42A89458C31311A67A</vt:lpwstr>
  </property>
</Properties>
</file>