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cemigbr-my.sharepoint.com/personal/marcosr_souza2_cemig_com_br/Documents/FORMULARIOS  DESBLOQUEADOS/Documentos atualizados/FORMULARIOS DE CARGA EDITAVEL/formularios davidson/"/>
    </mc:Choice>
  </mc:AlternateContent>
  <xr:revisionPtr revIDLastSave="100" documentId="8_{4F46B585-2AFD-9B48-AA5C-A74F646D481D}" xr6:coauthVersionLast="47" xr6:coauthVersionMax="47" xr10:uidLastSave="{E56DA50D-F976-4C3B-B836-CD091967C3D6}"/>
  <workbookProtection workbookAlgorithmName="SHA-512" workbookHashValue="tGwBHtlXwDvCPV7H6w5xUu7nijZK0j/e01P5HThwwYHb1xGxUonRUewy8UhUDko8VzoVu3mmbV9COylQfOqv2A==" workbookSaltValue="c1C0RQeuEL5mmjy3VhCTbQ==" workbookSpinCount="100000" lockStructure="1"/>
  <bookViews>
    <workbookView xWindow="-120" yWindow="-120" windowWidth="20730" windowHeight="11040" tabRatio="737" xr2:uid="{00000000-000D-0000-FFFF-FFFF00000000}"/>
  </bookViews>
  <sheets>
    <sheet name="Análise Para Conexão Nova Rural" sheetId="1" r:id="rId1"/>
    <sheet name="Anexo I - Conversão de Potência" sheetId="2" r:id="rId2"/>
    <sheet name="Data Validation" sheetId="3" state="hidden" r:id="rId3"/>
  </sheets>
  <definedNames>
    <definedName name="_xlnm.Print_Area" localSheetId="0">'Análise Para Conexão Nova Rural'!$A$1:$I$133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7" roundtripDataSignature="AMtx7mgWCAFwwsbE0aHkGqgcdWAbPBiJ6Q=="/>
    </ext>
  </extLst>
</workbook>
</file>

<file path=xl/calcChain.xml><?xml version="1.0" encoding="utf-8"?>
<calcChain xmlns="http://schemas.openxmlformats.org/spreadsheetml/2006/main">
  <c r="B56" i="1" l="1"/>
  <c r="B3" i="3"/>
  <c r="E4" i="3" s="1"/>
  <c r="C99" i="3"/>
  <c r="B99" i="3"/>
  <c r="D98" i="3"/>
  <c r="C98" i="3"/>
  <c r="B98" i="3"/>
  <c r="B97" i="3"/>
  <c r="C96" i="3"/>
  <c r="B96" i="3"/>
  <c r="C95" i="3"/>
  <c r="B95" i="3"/>
  <c r="C94" i="3"/>
  <c r="D94" i="3" s="1"/>
  <c r="B94" i="3"/>
  <c r="B93" i="3"/>
  <c r="C92" i="3"/>
  <c r="D92" i="3" s="1"/>
  <c r="B92" i="3"/>
  <c r="C91" i="3"/>
  <c r="B91" i="3"/>
  <c r="C90" i="3"/>
  <c r="B90" i="3"/>
  <c r="C89" i="3"/>
  <c r="B89" i="3"/>
  <c r="C88" i="3"/>
  <c r="B88" i="3"/>
  <c r="C87" i="3"/>
  <c r="D87" i="3" s="1"/>
  <c r="B87" i="3"/>
  <c r="C86" i="3"/>
  <c r="D86" i="3" s="1"/>
  <c r="B86" i="3"/>
  <c r="C85" i="3"/>
  <c r="B85" i="3"/>
  <c r="C84" i="3"/>
  <c r="B84" i="3"/>
  <c r="C83" i="3"/>
  <c r="B83" i="3"/>
  <c r="C82" i="3"/>
  <c r="B82" i="3"/>
  <c r="C81" i="3"/>
  <c r="B81" i="3"/>
  <c r="C80" i="3"/>
  <c r="B80" i="3"/>
  <c r="C79" i="3"/>
  <c r="B79" i="3"/>
  <c r="C78" i="3"/>
  <c r="D78" i="3" s="1"/>
  <c r="B78" i="3"/>
  <c r="C77" i="3"/>
  <c r="B77" i="3"/>
  <c r="C76" i="3"/>
  <c r="B76" i="3"/>
  <c r="C75" i="3"/>
  <c r="B75" i="3"/>
  <c r="C74" i="3"/>
  <c r="D74" i="3" s="1"/>
  <c r="B74" i="3"/>
  <c r="C73" i="3"/>
  <c r="D73" i="3" s="1"/>
  <c r="B73" i="3"/>
  <c r="C72" i="3"/>
  <c r="B72" i="3"/>
  <c r="C71" i="3"/>
  <c r="B71" i="3"/>
  <c r="C70" i="3"/>
  <c r="B70" i="3"/>
  <c r="C69" i="3"/>
  <c r="D69" i="3" s="1"/>
  <c r="B69" i="3"/>
  <c r="C68" i="3"/>
  <c r="D68" i="3" s="1"/>
  <c r="B68" i="3"/>
  <c r="B28" i="3"/>
  <c r="G29" i="3" s="1"/>
  <c r="G32" i="3" s="1"/>
  <c r="B15" i="3"/>
  <c r="L16" i="3" s="1"/>
  <c r="D104" i="1"/>
  <c r="C97" i="3" s="1"/>
  <c r="H88" i="1"/>
  <c r="C93" i="3" s="1"/>
  <c r="D93" i="3" s="1"/>
  <c r="D97" i="3" l="1"/>
  <c r="H29" i="3"/>
  <c r="H32" i="3" s="1"/>
  <c r="D96" i="3"/>
  <c r="K29" i="3"/>
  <c r="K32" i="3" s="1"/>
  <c r="D76" i="3"/>
  <c r="D84" i="3"/>
  <c r="D95" i="3"/>
  <c r="D89" i="3"/>
  <c r="D81" i="3"/>
  <c r="D85" i="3"/>
  <c r="E16" i="3"/>
  <c r="E19" i="3" s="1"/>
  <c r="H16" i="3"/>
  <c r="H19" i="3" s="1"/>
  <c r="K16" i="3"/>
  <c r="K22" i="3" s="1"/>
  <c r="K24" i="3" s="1"/>
  <c r="M16" i="3"/>
  <c r="M19" i="3" s="1"/>
  <c r="D4" i="3"/>
  <c r="D9" i="3" s="1"/>
  <c r="D11" i="3" s="1"/>
  <c r="D79" i="3"/>
  <c r="D82" i="3"/>
  <c r="D88" i="3"/>
  <c r="F4" i="3"/>
  <c r="F9" i="3" s="1"/>
  <c r="F11" i="3" s="1"/>
  <c r="D83" i="3"/>
  <c r="D80" i="3"/>
  <c r="D91" i="3"/>
  <c r="D99" i="3"/>
  <c r="L4" i="3"/>
  <c r="L9" i="3" s="1"/>
  <c r="C29" i="3"/>
  <c r="C32" i="3" s="1"/>
  <c r="C16" i="3"/>
  <c r="C22" i="3" s="1"/>
  <c r="C24" i="3" s="1"/>
  <c r="F29" i="3"/>
  <c r="F32" i="3" s="1"/>
  <c r="E9" i="3"/>
  <c r="E11" i="3" s="1"/>
  <c r="E6" i="3"/>
  <c r="L19" i="3"/>
  <c r="L22" i="3"/>
  <c r="L24" i="3" s="1"/>
  <c r="H104" i="1"/>
  <c r="G4" i="3"/>
  <c r="F16" i="3"/>
  <c r="N16" i="3"/>
  <c r="I29" i="3"/>
  <c r="I32" i="3" s="1"/>
  <c r="D90" i="3"/>
  <c r="H4" i="3"/>
  <c r="G16" i="3"/>
  <c r="O16" i="3"/>
  <c r="O22" i="3" s="1"/>
  <c r="B29" i="3"/>
  <c r="B32" i="3" s="1"/>
  <c r="J29" i="3"/>
  <c r="J32" i="3" s="1"/>
  <c r="I4" i="3"/>
  <c r="J4" i="3"/>
  <c r="I16" i="3"/>
  <c r="D29" i="3"/>
  <c r="D32" i="3" s="1"/>
  <c r="L29" i="3"/>
  <c r="B4" i="3"/>
  <c r="C4" i="3"/>
  <c r="K4" i="3"/>
  <c r="B16" i="3"/>
  <c r="J16" i="3"/>
  <c r="E29" i="3"/>
  <c r="E32" i="3" s="1"/>
  <c r="D16" i="3"/>
  <c r="E22" i="3" l="1"/>
  <c r="E24" i="3" s="1"/>
  <c r="K19" i="3"/>
  <c r="F6" i="3"/>
  <c r="M22" i="3"/>
  <c r="M24" i="3" s="1"/>
  <c r="H22" i="3"/>
  <c r="H24" i="3" s="1"/>
  <c r="D6" i="3"/>
  <c r="C19" i="3"/>
  <c r="G22" i="3"/>
  <c r="G24" i="3" s="1"/>
  <c r="G19" i="3"/>
  <c r="K9" i="3"/>
  <c r="K11" i="3" s="1"/>
  <c r="C9" i="3"/>
  <c r="C11" i="3" s="1"/>
  <c r="C6" i="3"/>
  <c r="I19" i="3"/>
  <c r="I22" i="3"/>
  <c r="I24" i="3" s="1"/>
  <c r="G6" i="3"/>
  <c r="G9" i="3"/>
  <c r="G11" i="3" s="1"/>
  <c r="B6" i="3"/>
  <c r="B9" i="3"/>
  <c r="B11" i="3" s="1"/>
  <c r="J6" i="3"/>
  <c r="J9" i="3"/>
  <c r="J11" i="3" s="1"/>
  <c r="J19" i="3"/>
  <c r="J22" i="3"/>
  <c r="J24" i="3" s="1"/>
  <c r="B19" i="3"/>
  <c r="B22" i="3"/>
  <c r="B24" i="3" s="1"/>
  <c r="D19" i="3"/>
  <c r="D22" i="3"/>
  <c r="D24" i="3" s="1"/>
  <c r="I9" i="3"/>
  <c r="I11" i="3" s="1"/>
  <c r="I6" i="3"/>
  <c r="N22" i="3"/>
  <c r="N24" i="3" s="1"/>
  <c r="H6" i="3"/>
  <c r="H9" i="3"/>
  <c r="H11" i="3" s="1"/>
  <c r="F19" i="3"/>
  <c r="F22" i="3"/>
  <c r="F24" i="3" s="1"/>
  <c r="B33" i="3"/>
  <c r="D33" i="3" s="1"/>
  <c r="F33" i="3" s="1"/>
  <c r="B34" i="3" s="1"/>
  <c r="B12" i="3" l="1"/>
  <c r="D12" i="3" s="1"/>
  <c r="F12" i="3" s="1"/>
  <c r="B7" i="3"/>
  <c r="D7" i="3" s="1"/>
  <c r="F7" i="3" s="1"/>
  <c r="B25" i="3"/>
  <c r="D25" i="3" s="1"/>
  <c r="F25" i="3" s="1"/>
  <c r="B20" i="3"/>
  <c r="D20" i="3" s="1"/>
  <c r="F20" i="3" s="1"/>
  <c r="B26" i="3" s="1"/>
  <c r="B13" i="3" l="1"/>
  <c r="E68" i="3" s="1" a="1"/>
  <c r="E68" i="3" s="1"/>
  <c r="D72" i="3" s="1"/>
  <c r="D77" i="3" l="1"/>
  <c r="D70" i="3"/>
  <c r="C101" i="3" s="1" a="1"/>
  <c r="C101" i="3" s="1"/>
  <c r="D101" i="3" s="1"/>
  <c r="B122" i="1" s="1"/>
  <c r="D75" i="3"/>
  <c r="D71" i="3"/>
</calcChain>
</file>

<file path=xl/sharedStrings.xml><?xml version="1.0" encoding="utf-8"?>
<sst xmlns="http://schemas.openxmlformats.org/spreadsheetml/2006/main" count="322" uniqueCount="277">
  <si>
    <t>ORIENTAÇÕES PARA PREENCHIMENTO:</t>
  </si>
  <si>
    <r>
      <rPr>
        <sz val="12"/>
        <color theme="1"/>
        <rFont val="Calibri"/>
        <family val="2"/>
      </rPr>
      <t xml:space="preserve">• O formulário deverá ser preenchido e assinado em nome do proprietário rural ou do representante legal. A assinatura é obrigatório apenas para as solicitações realizadas </t>
    </r>
    <r>
      <rPr>
        <b/>
        <u/>
        <sz val="12"/>
        <color theme="1"/>
        <rFont val="Calibri"/>
        <family val="2"/>
      </rPr>
      <t>presencialmente</t>
    </r>
    <r>
      <rPr>
        <sz val="12"/>
        <color theme="1"/>
        <rFont val="Calibri"/>
        <family val="2"/>
      </rPr>
      <t xml:space="preserve"> nas agências ou postos de atendimento;</t>
    </r>
  </si>
  <si>
    <t>• Deverão ser apresentados, no ato da solicitação, documentos originais do titular pessoa física (RG ou outro documento oficial com foto e CPF) e, em caso de pessoa jurídica, os documentos relativos à sua constituição, ao seu registro e do(s) seus(s) representante(s) legal(is);</t>
  </si>
  <si>
    <t>• Obrigatório anexar ao formulário um documento que comprove a propriedade ou posse do local a ser atendido (poderão ser anexadas ao formulário fotografias do local a ser atendido);</t>
  </si>
  <si>
    <r>
      <rPr>
        <sz val="12"/>
        <color rgb="FF000000"/>
        <rFont val="Calibri"/>
        <family val="2"/>
      </rPr>
      <t xml:space="preserve">• </t>
    </r>
    <r>
      <rPr>
        <b/>
        <sz val="12"/>
        <color rgb="FF000000"/>
        <rFont val="Calibri"/>
        <family val="2"/>
      </rPr>
      <t>Solicitamos sempre informar as coordenadas do local a ser atendido.</t>
    </r>
    <r>
      <rPr>
        <sz val="12"/>
        <color rgb="FF000000"/>
        <rFont val="Calibri"/>
        <family val="2"/>
      </rPr>
      <t xml:space="preserve"> Apesar de não serem obrigatórias, são de extrema importância para localização da propriedade, agilizando o seu atendimento e evitando possíveis reprovas da solicitação.</t>
    </r>
  </si>
  <si>
    <r>
      <rPr>
        <u/>
        <sz val="12"/>
        <color theme="1"/>
        <rFont val="Calibri"/>
        <family val="2"/>
      </rPr>
      <t xml:space="preserve">➢ Caso tenha dúvidas em como obter as coordenadas, </t>
    </r>
    <r>
      <rPr>
        <u/>
        <sz val="12"/>
        <color theme="10"/>
        <rFont val="Calibri"/>
        <family val="2"/>
      </rPr>
      <t>clique aqui</t>
    </r>
    <r>
      <rPr>
        <u/>
        <sz val="12"/>
        <color theme="1"/>
        <rFont val="Calibri"/>
        <family val="2"/>
      </rPr>
      <t xml:space="preserve"> (disponível também no Cemig Atende Web).</t>
    </r>
  </si>
  <si>
    <t>• O pedido poderá ser reprovado no momento da visita técnica caso não sejam identificadas as cargas declaradas neste formulário;</t>
  </si>
  <si>
    <t>• Serão verificadas as condições ambientais pela Cemig:</t>
  </si>
  <si>
    <t>➢ Caso a propriedade esteja localizada em área protegida pela legislação, é obrigatório apresentar documento que comprove a regularização ambiental emitido por órgão competente.</t>
  </si>
  <si>
    <t>➢ Caso a propriedade esteja em entorno de reservatório deve ser apresentada autorização da concessionária ou do responsável pelo reservatório.</t>
  </si>
  <si>
    <t>• Padrão deve ser instalado dentro da propriedade</t>
  </si>
  <si>
    <t xml:space="preserve">• Conforme o Art. 91 da REN1000/21 da Aneel, as notas de vistoria e instalação da medição passarão a ser geradas automaticamente no primeiro dia útil subsequente à liberação de carga ou conclusão da obra. </t>
  </si>
  <si>
    <t>*Campos de preenchimento obrigatório       **Campos de preenchimento obrigatório para pessoa física</t>
  </si>
  <si>
    <t>1. Dados do Proprietário Rural</t>
  </si>
  <si>
    <t>Nome Completo (sem abreviações):*</t>
  </si>
  <si>
    <t>Filiação (Mãe ou Pai - sem Abreviação):**</t>
  </si>
  <si>
    <t>RG/RNE/RANI:**</t>
  </si>
  <si>
    <t>CPF/CNPJ:*</t>
  </si>
  <si>
    <t>Data Nascimento:**</t>
  </si>
  <si>
    <t>Telefones* (informe pelo menos um):</t>
  </si>
  <si>
    <t xml:space="preserve">Celular: </t>
  </si>
  <si>
    <t>Fixo:</t>
  </si>
  <si>
    <t>E-mail:*</t>
  </si>
  <si>
    <t>Apelido:</t>
  </si>
  <si>
    <t>Possui NIS para cadastro da Tarifa Social?**</t>
  </si>
  <si>
    <t>Se sim, número do NIS:</t>
  </si>
  <si>
    <t>Possui laudo médico de equipamentos elétricos essenciais à sobrevivência humana?**</t>
  </si>
  <si>
    <t>2. Email ou Endereço para Correspondência/Entrega da Conta</t>
  </si>
  <si>
    <t>Data de Vencimento da Fatura:*</t>
  </si>
  <si>
    <t>Deseja receber a fatura no e-mail informado neste formulário?*</t>
  </si>
  <si>
    <t>Caso não deseje receber a fatura via e-mail, é obrigatório preencher os dados abaixo:</t>
  </si>
  <si>
    <t>Rua/Av:</t>
  </si>
  <si>
    <t>Nº</t>
  </si>
  <si>
    <t>Compl.:</t>
  </si>
  <si>
    <t>Bairro/Distrito:</t>
  </si>
  <si>
    <t>CEP:</t>
  </si>
  <si>
    <t>Município:</t>
  </si>
  <si>
    <t>Estado:</t>
  </si>
  <si>
    <t>Caso tenha conta globalizada e desejar vincular o vencimento da conta desta unidade junto com outras instalações, informar o nº da conta globalizada (Trata-se do código de débito automático globalizado da fatura):</t>
  </si>
  <si>
    <t>_________________________________________________________</t>
  </si>
  <si>
    <t>3. Dados da Propriedade a ser Atendida</t>
  </si>
  <si>
    <t>Coordenadas do local a ser atendido:</t>
  </si>
  <si>
    <t>Latitude:</t>
  </si>
  <si>
    <t xml:space="preserve">Longitude: </t>
  </si>
  <si>
    <r>
      <rPr>
        <b/>
        <sz val="12"/>
        <color theme="1"/>
        <rFont val="Calibri"/>
        <family val="2"/>
      </rPr>
      <t xml:space="preserve">Notas: </t>
    </r>
    <r>
      <rPr>
        <sz val="12"/>
        <color theme="1"/>
        <rFont val="Calibri"/>
        <family val="2"/>
      </rPr>
      <t xml:space="preserve">
</t>
    </r>
    <r>
      <rPr>
        <b/>
        <sz val="12"/>
        <color theme="1"/>
        <rFont val="Calibri"/>
        <family val="2"/>
      </rPr>
      <t xml:space="preserve">1) </t>
    </r>
    <r>
      <rPr>
        <sz val="12"/>
        <color theme="1"/>
        <rFont val="Calibri"/>
        <family val="2"/>
      </rPr>
      <t xml:space="preserve">Em caso de dúvidas de como obter as coordenadas, consultar o passo a passo citado no início deste formulário;
</t>
    </r>
    <r>
      <rPr>
        <b/>
        <sz val="12"/>
        <color theme="1"/>
        <rFont val="Calibri"/>
        <family val="2"/>
      </rPr>
      <t xml:space="preserve">2) </t>
    </r>
    <r>
      <rPr>
        <sz val="12"/>
        <color theme="1"/>
        <rFont val="Calibri"/>
        <family val="2"/>
      </rPr>
      <t>Caso não consiga obter as coordendas, favor informar o número da instalação da propriedade rural servida de energia</t>
    </r>
  </si>
  <si>
    <t>elétrica mais próxima (número indicado na fatura de energia):</t>
  </si>
  <si>
    <t>Distrito/Comunidade/Região:*</t>
  </si>
  <si>
    <t>Município:*</t>
  </si>
  <si>
    <t>Nome da propriedade:</t>
  </si>
  <si>
    <t>Classificação da Unidade Consumidora:*</t>
  </si>
  <si>
    <t>Se Outro, especifique:</t>
  </si>
  <si>
    <t>A Unidade Consumidora encontra-se inserida em Área de Preservação Permanente – APP?*</t>
  </si>
  <si>
    <t>e/ou inserida em Reserva Legal?*</t>
  </si>
  <si>
    <r>
      <rPr>
        <b/>
        <u/>
        <sz val="12"/>
        <color theme="1"/>
        <rFont val="Calibri"/>
        <family val="2"/>
      </rPr>
      <t xml:space="preserve">3) </t>
    </r>
    <r>
      <rPr>
        <u/>
        <sz val="12"/>
        <color theme="1"/>
        <rFont val="Calibri"/>
        <family val="2"/>
      </rPr>
      <t>Se a atividade da unidade for classifciada como "Irrigação" ou "Aquicultura", é necessário preencher também a carta de formalização do</t>
    </r>
  </si>
  <si>
    <t xml:space="preserve">pedido. Depende da comprovação pelo consumidor da existência do licenciamento ambiental e da outorga do direito de uso de recursos hídricos, quando exigido em legislação federal, estadual, distrital ou municipal;
</t>
  </si>
  <si>
    <r>
      <rPr>
        <b/>
        <sz val="12"/>
        <color theme="1"/>
        <rFont val="Calibri"/>
        <family val="2"/>
      </rPr>
      <t xml:space="preserve">4) </t>
    </r>
    <r>
      <rPr>
        <sz val="12"/>
        <color theme="1"/>
        <rFont val="Calibri"/>
        <family val="2"/>
      </rPr>
      <t>Aquicultura são cargas utilizadas no bombeamento para captação de água e dos tanques de criação, no berçário, na aeração e na iluminação nesses locais. Irrigação são cargas utilizadas no bombeamento para captação de água e adução, na injeção de fertilizantes na linha de irrigação, na aplicação da água no solo mediante uso de técnicas específicas e na iluminação dos locais de instalação desses equipamentos.</t>
    </r>
  </si>
  <si>
    <t>O padrão a ser ligado está a uma distância menor que 30 metros do transformador da CEMIG?</t>
  </si>
  <si>
    <t>4. Classificação do Atendimento*</t>
  </si>
  <si>
    <t>Desmembramento de propriedade rural.</t>
  </si>
  <si>
    <t>Se outro tipo de atendimento, especifique:</t>
  </si>
  <si>
    <t>5. Relação de Cargas Instaladas (equipamentos elétricos em condições de serem ligados) de domicílios ou edificações habitáveis
    sujeitas a serem inspecionadas pela CEMIG D</t>
  </si>
  <si>
    <t>Disjuntor solicitado:*</t>
  </si>
  <si>
    <t>Selecione um dos disjuntores possíveis, se necessário role a lista para baixo</t>
  </si>
  <si>
    <t>Quantidade</t>
  </si>
  <si>
    <t>Equipamento</t>
  </si>
  <si>
    <t>Pot. (W)</t>
  </si>
  <si>
    <t>Aparelho de Som</t>
  </si>
  <si>
    <t>Geladeira Duplex</t>
  </si>
  <si>
    <t>Aquecedor de Água</t>
  </si>
  <si>
    <t>Grill/Sanduicheira</t>
  </si>
  <si>
    <t>Ar Cond 10.000 BTUs</t>
  </si>
  <si>
    <t>Liquidificador</t>
  </si>
  <si>
    <t>Ar Cond 20.000 BTUs</t>
  </si>
  <si>
    <t>Lâmpada Fluor. Compact.</t>
  </si>
  <si>
    <t>Ar Cond 30.000 BTUs</t>
  </si>
  <si>
    <t>Lâmpada Fluorescrente</t>
  </si>
  <si>
    <t>Aspirador de Pó</t>
  </si>
  <si>
    <t>Lâmpada Led</t>
  </si>
  <si>
    <t>Balança Eletrônica</t>
  </si>
  <si>
    <t>Balcão Expositor</t>
  </si>
  <si>
    <t>Máquina Lavar Louças</t>
  </si>
  <si>
    <t>Batedeira de Bolo</t>
  </si>
  <si>
    <t>Máquina Policorte</t>
  </si>
  <si>
    <t>Câmara Frigorífica</t>
  </si>
  <si>
    <t>Máquina Lavar Roupas</t>
  </si>
  <si>
    <t>Cerca Elétrica</t>
  </si>
  <si>
    <t>Secador de Cabelos</t>
  </si>
  <si>
    <t>Chuveiro</t>
  </si>
  <si>
    <t>Tanquinho Lavar Roupa</t>
  </si>
  <si>
    <t>Computador/Impressora</t>
  </si>
  <si>
    <t>Televisão</t>
  </si>
  <si>
    <t>Esmeril</t>
  </si>
  <si>
    <t>Torradeira</t>
  </si>
  <si>
    <t>Exaustor</t>
  </si>
  <si>
    <t>Ventilador</t>
  </si>
  <si>
    <t>Ferro Elétrico</t>
  </si>
  <si>
    <t>Fogão Elétrico</t>
  </si>
  <si>
    <t>Forno Microondas</t>
  </si>
  <si>
    <t>Freezer Horizontal</t>
  </si>
  <si>
    <t>Freezer Vertical</t>
  </si>
  <si>
    <t>Geladeira Simples</t>
  </si>
  <si>
    <t>Soma das Cargas não Especiais:</t>
  </si>
  <si>
    <t xml:space="preserve">Há motores, bomba d'água ou outras cargas especiais?* </t>
  </si>
  <si>
    <t>Se sim, informe abaixo as cargas</t>
  </si>
  <si>
    <t>Se necessário, utilize o Anexo I para conversão de potências</t>
  </si>
  <si>
    <t>Nº de Fases*</t>
  </si>
  <si>
    <t>Tensão</t>
  </si>
  <si>
    <t>Potência de Trabalho</t>
  </si>
  <si>
    <t>Qtd.*</t>
  </si>
  <si>
    <t>Potência Total Absorvida (kW)</t>
  </si>
  <si>
    <t>(127/220V)*</t>
  </si>
  <si>
    <t>Valor</t>
  </si>
  <si>
    <t>Unidade</t>
  </si>
  <si>
    <t>Bomba d'água</t>
  </si>
  <si>
    <t>Triturador de Capim</t>
  </si>
  <si>
    <t>Refrigerador de Leite</t>
  </si>
  <si>
    <t>Motor</t>
  </si>
  <si>
    <t>Haverá partida simultânea de motores?*</t>
  </si>
  <si>
    <t>Se sim, descreva quais:</t>
  </si>
  <si>
    <t>Soma das Cargas Especiais:</t>
  </si>
  <si>
    <t>Soma Total das Cargas:</t>
  </si>
  <si>
    <t>6. Padrão de Entrada, Ramal de Conexão e Kit de Instalação Interna</t>
  </si>
  <si>
    <t>Para o atendimento de sua propriedade, desde que se enquadre no cirtério dos benefícios, a sua opção será:</t>
  </si>
  <si>
    <t>Se você escolheu a terceira opção, selecione quais são os itens desejados colocando "Sim" ou "Não" ao lado deles:</t>
  </si>
  <si>
    <t>Padrão de Entrada:</t>
  </si>
  <si>
    <t>Ramal de Conexão:</t>
  </si>
  <si>
    <t>Kit de Instação Interna
(3 lâmpadas, 2 tomadas e disjuntor):</t>
  </si>
  <si>
    <t>Critérios dos benefícios:</t>
  </si>
  <si>
    <t>• Tem direito aos benefícios acima os domicílios rurais com ligações monofásicas ou bifásicas destinados a famílias de baixa renda inscritas no CadÚnico. Caso opte por algum dos benefícios, é obrigatório informar o NIS nesse formulário;</t>
  </si>
  <si>
    <t>• Caso o domicílio já possua instalados total ou parcialmente os itens do parágrafo anterior ou o beneficiário não tenha interesse, não haverá nenhum tipo de ressarcimento para os itens já instalados ou dispensados.</t>
  </si>
  <si>
    <t>7. Observações</t>
  </si>
  <si>
    <t>Por ser verdade, firmo o presente para todos os fins de direito.</t>
  </si>
  <si>
    <t>________________________________________________________________ , _______ de __________________________ de 20___</t>
  </si>
  <si>
    <t>(Local e data)</t>
  </si>
  <si>
    <t>______________________________________________________________________________________________________________</t>
  </si>
  <si>
    <t>Assinatura do(a) proprietário(a) ou representante legal</t>
  </si>
  <si>
    <t>(A assinatura é obrigatória apenas para pedidos realizados presencialmente nas agências ou postos de atendimento)</t>
  </si>
  <si>
    <r>
      <rPr>
        <b/>
        <sz val="14"/>
        <color theme="1"/>
        <rFont val="Times New Roman"/>
        <family val="1"/>
      </rPr>
      <t xml:space="preserve">A)   </t>
    </r>
    <r>
      <rPr>
        <b/>
        <u/>
        <sz val="14"/>
        <color theme="1"/>
        <rFont val="Times New Roman"/>
        <family val="1"/>
      </rPr>
      <t>MOTORES MONOFÁSICOS</t>
    </r>
  </si>
  <si>
    <t>POTÊNCIA EM CV - TRABALHO</t>
  </si>
  <si>
    <t>1/4</t>
  </si>
  <si>
    <t>1/3</t>
  </si>
  <si>
    <t>1/2</t>
  </si>
  <si>
    <t>3/4</t>
  </si>
  <si>
    <t>1,5</t>
  </si>
  <si>
    <t>7,5</t>
  </si>
  <si>
    <t>12,5</t>
  </si>
  <si>
    <t>POTÊNCIA EM kW - ABSORVIDA</t>
  </si>
  <si>
    <t>0,39</t>
  </si>
  <si>
    <t>0,52</t>
  </si>
  <si>
    <t>0,66</t>
  </si>
  <si>
    <t>0,89</t>
  </si>
  <si>
    <t>1,10</t>
  </si>
  <si>
    <t>1,58</t>
  </si>
  <si>
    <t>2,07</t>
  </si>
  <si>
    <t>3,07</t>
  </si>
  <si>
    <t>3,98</t>
  </si>
  <si>
    <t>4,91</t>
  </si>
  <si>
    <t>7,46</t>
  </si>
  <si>
    <t>9,44</t>
  </si>
  <si>
    <t>12,10</t>
  </si>
  <si>
    <t>DEMANDA EM kVA***</t>
  </si>
  <si>
    <t>0,62</t>
  </si>
  <si>
    <t>0,73</t>
  </si>
  <si>
    <t>0,92</t>
  </si>
  <si>
    <t>1,24</t>
  </si>
  <si>
    <t>1,49</t>
  </si>
  <si>
    <t>1,93</t>
  </si>
  <si>
    <t>2,44</t>
  </si>
  <si>
    <t>3,20</t>
  </si>
  <si>
    <t>4,15</t>
  </si>
  <si>
    <t>5,22</t>
  </si>
  <si>
    <t>7,94</t>
  </si>
  <si>
    <t>10,04</t>
  </si>
  <si>
    <t>13,01</t>
  </si>
  <si>
    <r>
      <rPr>
        <b/>
        <sz val="14"/>
        <color theme="1"/>
        <rFont val="Times New Roman"/>
        <family val="1"/>
      </rPr>
      <t xml:space="preserve">B)    </t>
    </r>
    <r>
      <rPr>
        <b/>
        <u/>
        <sz val="14"/>
        <color theme="1"/>
        <rFont val="Times New Roman"/>
        <family val="1"/>
      </rPr>
      <t>MOTORES TRIFÁSICOS</t>
    </r>
  </si>
  <si>
    <t>1/6</t>
  </si>
  <si>
    <t>0,25</t>
  </si>
  <si>
    <t>0,33</t>
  </si>
  <si>
    <t>0,41</t>
  </si>
  <si>
    <t>0,57</t>
  </si>
  <si>
    <t>0,82</t>
  </si>
  <si>
    <t>1,13</t>
  </si>
  <si>
    <t>1,94</t>
  </si>
  <si>
    <t>2,91</t>
  </si>
  <si>
    <t>3,82</t>
  </si>
  <si>
    <t>4,78</t>
  </si>
  <si>
    <t>0,37</t>
  </si>
  <si>
    <t>0,48</t>
  </si>
  <si>
    <t>0,56</t>
  </si>
  <si>
    <t>0,72</t>
  </si>
  <si>
    <t>1,08</t>
  </si>
  <si>
    <t>1,38</t>
  </si>
  <si>
    <t>2,03</t>
  </si>
  <si>
    <t>2,40</t>
  </si>
  <si>
    <t>3,64</t>
  </si>
  <si>
    <t>4,96</t>
  </si>
  <si>
    <t>5,62</t>
  </si>
  <si>
    <t>5,45</t>
  </si>
  <si>
    <t>6,90</t>
  </si>
  <si>
    <t>9,68</t>
  </si>
  <si>
    <t>11,79</t>
  </si>
  <si>
    <t>13,63</t>
  </si>
  <si>
    <t>18,40</t>
  </si>
  <si>
    <t>22,44</t>
  </si>
  <si>
    <t>26,93</t>
  </si>
  <si>
    <t>44,34</t>
  </si>
  <si>
    <t>51,35</t>
  </si>
  <si>
    <t>62,73</t>
  </si>
  <si>
    <t>6,49</t>
  </si>
  <si>
    <t>8,12</t>
  </si>
  <si>
    <t>10,76</t>
  </si>
  <si>
    <t>13,25</t>
  </si>
  <si>
    <t>14,98</t>
  </si>
  <si>
    <t>20,67</t>
  </si>
  <si>
    <t>24,66</t>
  </si>
  <si>
    <t>29,59</t>
  </si>
  <si>
    <t>49,27</t>
  </si>
  <si>
    <t>57,70</t>
  </si>
  <si>
    <t>70,48</t>
  </si>
  <si>
    <t>*** Demanda individual para apenas um motor. Para quantidades superiores, consultar Norma ND-5.1.</t>
  </si>
  <si>
    <r>
      <rPr>
        <b/>
        <sz val="14"/>
        <color theme="1"/>
        <rFont val="Times New Roman"/>
        <family val="1"/>
      </rPr>
      <t xml:space="preserve">C)   </t>
    </r>
    <r>
      <rPr>
        <b/>
        <u/>
        <sz val="14"/>
        <color theme="1"/>
        <rFont val="Times New Roman"/>
        <family val="1"/>
      </rPr>
      <t>AR CONDICIONADO</t>
    </r>
  </si>
  <si>
    <t>POTÊNCIA EM BTU</t>
  </si>
  <si>
    <t>POTÊNCIA EM kW</t>
  </si>
  <si>
    <t>1,3</t>
  </si>
  <si>
    <t>1,4</t>
  </si>
  <si>
    <t>1,6</t>
  </si>
  <si>
    <t>1,9</t>
  </si>
  <si>
    <t>2,6</t>
  </si>
  <si>
    <t>2,8</t>
  </si>
  <si>
    <t>3,6</t>
  </si>
  <si>
    <t>CPF</t>
  </si>
  <si>
    <t>Dígito</t>
  </si>
  <si>
    <t>Mult</t>
  </si>
  <si>
    <t>Soma</t>
  </si>
  <si>
    <t>Resto</t>
  </si>
  <si>
    <t>1º Dig. Ver.</t>
  </si>
  <si>
    <t>2º Dig. Ver.</t>
  </si>
  <si>
    <t>Verificação</t>
  </si>
  <si>
    <t>CNPJ</t>
  </si>
  <si>
    <t>Extract</t>
  </si>
  <si>
    <t>Dígitos</t>
  </si>
  <si>
    <t>NIS</t>
  </si>
  <si>
    <t>Dig. Ver</t>
  </si>
  <si>
    <t>4.</t>
  </si>
  <si>
    <t>Primeiro ponto em propriedade rural.</t>
  </si>
  <si>
    <t>Novo ponto em propriedade rural já eletrificada.</t>
  </si>
  <si>
    <t>Novo ponto em área já eletrificada e desmembrada da propriedade rural.</t>
  </si>
  <si>
    <t>Parcelamento de solo rural para fins urbanos
(Ex.: condomínio, loteamento, chacreamento, granjeamento, núcleos de domicílios ou área de sítios de lazer).</t>
  </si>
  <si>
    <t>Outro tipo de atendimento.</t>
  </si>
  <si>
    <t>5.</t>
  </si>
  <si>
    <t>Monopolar 63A</t>
  </si>
  <si>
    <t>6.</t>
  </si>
  <si>
    <t>1 - Desejo ser beneficiado com o Padrão de Entrada, o Ramal de Conexão e o Kit de Instalação Interna.</t>
  </si>
  <si>
    <t>2 - Não tenho interesse em nenhum dos itens oferecidos. Estou ciente que não haverá nenhum tipo de ressarcimento.</t>
  </si>
  <si>
    <t>Bipolar 63A</t>
  </si>
  <si>
    <t>3 - Desejo ser beneficiado apenas com o(s) seguinte(s) item(ns):</t>
  </si>
  <si>
    <t>Campo</t>
  </si>
  <si>
    <t>Prenchimento</t>
  </si>
  <si>
    <t>Válido?</t>
  </si>
  <si>
    <t>Tipo</t>
  </si>
  <si>
    <t>Bipolar 100A</t>
  </si>
  <si>
    <t>Bipolar 150A</t>
  </si>
  <si>
    <t>Bipolar 200A</t>
  </si>
  <si>
    <t>Tripolar 63A</t>
  </si>
  <si>
    <t>Tripolar 80A</t>
  </si>
  <si>
    <t>Tripolar 100A</t>
  </si>
  <si>
    <t>Tripolar 125A</t>
  </si>
  <si>
    <t>Tripolar 150A</t>
  </si>
  <si>
    <t>Tripolar 200A</t>
  </si>
  <si>
    <t>Validate</t>
  </si>
  <si>
    <t>• Conforme artigo 9 da Resolução Normativa ANEEL (REN) Nº 1.000/2021 que trata da representação, o responsável técnico deverá apresentar procuração (pessoa física ou pessoa jurídica) para solicitações em nome de terceiros.</t>
  </si>
  <si>
    <t>FORMULÁRIO PARA ORÇAMENTO DE CONEXÃO ATENDIMENTO RURAL - CONEXÃO NOVA</t>
  </si>
  <si>
    <t>• Orientações adicionais poderão ser obtidas no Cemig Atende Web, serviço "ANÁLISE PARA CONEXÃO NOVA RURAL"</t>
  </si>
  <si>
    <t>Bipolar 125A</t>
  </si>
  <si>
    <t>O padrão está pronto para ser ligado?*</t>
  </si>
  <si>
    <t>Conforme artigo 68 (REN) Nº 1000/2021 ANEEL:
Caso seja marcado "Sim" para a pergunta "O padrão está pronto para ser ligado?*" O pedido de vistoria e ligação será disparado automaticamente após conclusão das etapas do orçamento de conexão.Caso seja marcado "Não", você deve solicitar seu pedido de vistoria e ligação em até 120 dias após a conclusão das etapas do orçamento de conexão. 
Lembrando que o orçamento de conexão poderá ser cancelado em caso de duas reprovações pelo mesmo motivo e que há cobrança de taxa a partir do segundo serviço realizado.</t>
  </si>
  <si>
    <t>versão S
02/02/2024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</si>
</sst>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[&lt;=99999999999]000\.000\.000\-00;00\.000\.000\/0000\-00"/>
    <numFmt numFmtId="165" formatCode="&quot;(&quot;##&quot;) &quot;#####&quot;-&quot;####"/>
    <numFmt numFmtId="166" formatCode="&quot;(&quot;##&quot;) &quot;####&quot;-&quot;####"/>
    <numFmt numFmtId="167" formatCode="000\.00000\.00\-0"/>
    <numFmt numFmtId="168" formatCode="000\.000000\.00\-00"/>
    <numFmt numFmtId="169" formatCode="0#"/>
    <numFmt numFmtId="170" formatCode="000\.00\-000"/>
    <numFmt numFmtId="171" formatCode="\ \ 0\ &quot;kVA&quot;"/>
    <numFmt numFmtId="172" formatCode="0\ &quot;A&quot;"/>
    <numFmt numFmtId="173" formatCode="General\ &quot;W&quot;"/>
    <numFmt numFmtId="174" formatCode="0.0\ &quot;kW&quot;"/>
    <numFmt numFmtId="175" formatCode="0\ &quot;V&quot;"/>
    <numFmt numFmtId="176" formatCode="0.0\ &quot;kW&quot;;"/>
  </numFmts>
  <fonts count="22" x14ac:knownFonts="1">
    <font>
      <sz val="12"/>
      <color theme="1"/>
      <name val="Calibri"/>
      <scheme val="minor"/>
    </font>
    <font>
      <sz val="12"/>
      <color theme="1"/>
      <name val="Calibri"/>
      <family val="2"/>
    </font>
    <font>
      <b/>
      <sz val="12"/>
      <color rgb="FF757070"/>
      <name val="Calibri"/>
      <family val="2"/>
    </font>
    <font>
      <sz val="9"/>
      <color rgb="FF757070"/>
      <name val="Calibri"/>
      <family val="2"/>
    </font>
    <font>
      <b/>
      <u/>
      <sz val="12"/>
      <color theme="1"/>
      <name val="Calibri"/>
      <family val="2"/>
    </font>
    <font>
      <sz val="12"/>
      <name val="Calibri"/>
      <family val="2"/>
    </font>
    <font>
      <sz val="12"/>
      <color rgb="FF757070"/>
      <name val="Calibri"/>
      <family val="2"/>
    </font>
    <font>
      <sz val="12"/>
      <color rgb="FF000000"/>
      <name val="Calibri"/>
      <family val="2"/>
    </font>
    <font>
      <u/>
      <sz val="12"/>
      <color theme="10"/>
      <name val="Calibri"/>
      <family val="2"/>
    </font>
    <font>
      <sz val="12"/>
      <color rgb="FF7F7F7F"/>
      <name val="Calibri"/>
      <family val="2"/>
    </font>
    <font>
      <b/>
      <sz val="12"/>
      <color theme="1"/>
      <name val="Calibri"/>
      <family val="2"/>
    </font>
    <font>
      <b/>
      <i/>
      <sz val="11"/>
      <color theme="1"/>
      <name val="Calibri"/>
      <family val="2"/>
    </font>
    <font>
      <sz val="11"/>
      <color theme="1"/>
      <name val="Calibri"/>
      <family val="2"/>
    </font>
    <font>
      <u/>
      <sz val="12"/>
      <color theme="1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Calibri"/>
      <family val="2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  <font>
      <b/>
      <sz val="12"/>
      <color rgb="FF000000"/>
      <name val="Calibri"/>
      <family val="2"/>
    </font>
    <font>
      <b/>
      <u/>
      <sz val="14"/>
      <color theme="1"/>
      <name val="Times New Roman"/>
      <family val="1"/>
    </font>
    <font>
      <b/>
      <sz val="12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6BB577"/>
        <bgColor rgb="FF6BB577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/>
    <xf numFmtId="0" fontId="9" fillId="0" borderId="0" xfId="0" applyFont="1"/>
    <xf numFmtId="0" fontId="1" fillId="2" borderId="1" xfId="0" applyFont="1" applyFill="1" applyBorder="1"/>
    <xf numFmtId="0" fontId="1" fillId="2" borderId="3" xfId="0" applyFont="1" applyFill="1" applyBorder="1" applyAlignment="1">
      <alignment horizontal="right"/>
    </xf>
    <xf numFmtId="0" fontId="1" fillId="2" borderId="3" xfId="0" applyFont="1" applyFill="1" applyBorder="1"/>
    <xf numFmtId="0" fontId="1" fillId="0" borderId="0" xfId="0" applyFont="1" applyAlignment="1">
      <alignment horizontal="left"/>
    </xf>
    <xf numFmtId="168" fontId="1" fillId="2" borderId="3" xfId="0" applyNumberFormat="1" applyFont="1" applyFill="1" applyBorder="1" applyAlignment="1">
      <alignment horizontal="left"/>
    </xf>
    <xf numFmtId="0" fontId="10" fillId="4" borderId="1" xfId="0" applyFont="1" applyFill="1" applyBorder="1"/>
    <xf numFmtId="0" fontId="10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1" fillId="2" borderId="3" xfId="0" applyFont="1" applyFill="1" applyBorder="1" applyAlignment="1">
      <alignment vertical="top"/>
    </xf>
    <xf numFmtId="0" fontId="1" fillId="2" borderId="3" xfId="0" applyFont="1" applyFill="1" applyBorder="1" applyAlignment="1">
      <alignment horizontal="left"/>
    </xf>
    <xf numFmtId="0" fontId="12" fillId="0" borderId="0" xfId="0" applyFont="1"/>
    <xf numFmtId="0" fontId="1" fillId="3" borderId="7" xfId="0" applyFont="1" applyFill="1" applyBorder="1" applyAlignment="1">
      <alignment horizontal="left"/>
    </xf>
    <xf numFmtId="0" fontId="10" fillId="2" borderId="3" xfId="0" applyFont="1" applyFill="1" applyBorder="1"/>
    <xf numFmtId="0" fontId="10" fillId="2" borderId="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73" fontId="1" fillId="2" borderId="3" xfId="0" applyNumberFormat="1" applyFont="1" applyFill="1" applyBorder="1" applyAlignment="1">
      <alignment horizontal="right"/>
    </xf>
    <xf numFmtId="174" fontId="10" fillId="2" borderId="3" xfId="0" applyNumberFormat="1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176" fontId="10" fillId="2" borderId="3" xfId="0" applyNumberFormat="1" applyFont="1" applyFill="1" applyBorder="1" applyAlignment="1">
      <alignment horizontal="center"/>
    </xf>
    <xf numFmtId="0" fontId="11" fillId="0" borderId="0" xfId="0" applyFont="1"/>
    <xf numFmtId="0" fontId="14" fillId="0" borderId="0" xfId="0" applyFont="1" applyAlignment="1">
      <alignment horizontal="left" vertical="center"/>
    </xf>
    <xf numFmtId="0" fontId="15" fillId="0" borderId="0" xfId="0" applyFont="1"/>
    <xf numFmtId="0" fontId="14" fillId="0" borderId="0" xfId="0" applyFont="1" applyAlignment="1">
      <alignment vertical="center"/>
    </xf>
    <xf numFmtId="0" fontId="14" fillId="5" borderId="17" xfId="0" applyFont="1" applyFill="1" applyBorder="1" applyAlignment="1">
      <alignment horizontal="center" vertical="center"/>
    </xf>
    <xf numFmtId="49" fontId="16" fillId="5" borderId="18" xfId="0" applyNumberFormat="1" applyFont="1" applyFill="1" applyBorder="1" applyAlignment="1">
      <alignment horizontal="center" vertical="center"/>
    </xf>
    <xf numFmtId="49" fontId="16" fillId="5" borderId="18" xfId="0" applyNumberFormat="1" applyFont="1" applyFill="1" applyBorder="1" applyAlignment="1">
      <alignment horizontal="center" vertical="center" wrapText="1"/>
    </xf>
    <xf numFmtId="0" fontId="17" fillId="6" borderId="19" xfId="0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6" fillId="5" borderId="18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0" fillId="0" borderId="9" xfId="0" applyFont="1" applyBorder="1" applyAlignment="1">
      <alignment horizontal="right"/>
    </xf>
    <xf numFmtId="1" fontId="1" fillId="0" borderId="9" xfId="0" applyNumberFormat="1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1" fontId="1" fillId="0" borderId="3" xfId="0" applyNumberFormat="1" applyFont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0" quotePrefix="1" applyFont="1" applyAlignment="1">
      <alignment horizontal="right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/>
    </xf>
    <xf numFmtId="164" fontId="1" fillId="0" borderId="0" xfId="0" applyNumberFormat="1" applyFont="1"/>
    <xf numFmtId="14" fontId="1" fillId="0" borderId="0" xfId="0" applyNumberFormat="1" applyFont="1"/>
    <xf numFmtId="165" fontId="1" fillId="0" borderId="0" xfId="0" applyNumberFormat="1" applyFont="1"/>
    <xf numFmtId="167" fontId="1" fillId="0" borderId="0" xfId="0" applyNumberFormat="1" applyFont="1"/>
    <xf numFmtId="169" fontId="1" fillId="0" borderId="0" xfId="0" applyNumberFormat="1" applyFont="1"/>
    <xf numFmtId="170" fontId="1" fillId="0" borderId="0" xfId="0" applyNumberFormat="1" applyFont="1"/>
    <xf numFmtId="172" fontId="1" fillId="0" borderId="0" xfId="0" applyNumberFormat="1" applyFont="1"/>
    <xf numFmtId="174" fontId="1" fillId="0" borderId="0" xfId="0" applyNumberFormat="1" applyFont="1"/>
    <xf numFmtId="176" fontId="1" fillId="0" borderId="0" xfId="0" applyNumberFormat="1" applyFont="1"/>
    <xf numFmtId="0" fontId="1" fillId="2" borderId="9" xfId="0" applyFont="1" applyFill="1" applyBorder="1"/>
    <xf numFmtId="0" fontId="1" fillId="0" borderId="3" xfId="0" applyFont="1" applyBorder="1" applyAlignment="1" applyProtection="1">
      <alignment horizontal="left"/>
      <protection locked="0"/>
    </xf>
    <xf numFmtId="14" fontId="1" fillId="0" borderId="3" xfId="0" applyNumberFormat="1" applyFont="1" applyBorder="1" applyAlignment="1" applyProtection="1">
      <alignment horizontal="left"/>
      <protection locked="0"/>
    </xf>
    <xf numFmtId="166" fontId="1" fillId="0" borderId="2" xfId="0" applyNumberFormat="1" applyFont="1" applyBorder="1" applyAlignment="1" applyProtection="1">
      <alignment horizontal="left"/>
      <protection locked="0"/>
    </xf>
    <xf numFmtId="170" fontId="1" fillId="2" borderId="1" xfId="0" applyNumberFormat="1" applyFont="1" applyFill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173" fontId="1" fillId="0" borderId="3" xfId="0" applyNumberFormat="1" applyFont="1" applyBorder="1" applyAlignment="1" applyProtection="1">
      <alignment horizontal="right"/>
      <protection locked="0"/>
    </xf>
    <xf numFmtId="175" fontId="1" fillId="2" borderId="3" xfId="0" applyNumberFormat="1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174" fontId="1" fillId="2" borderId="3" xfId="0" applyNumberFormat="1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left"/>
      <protection locked="0"/>
    </xf>
    <xf numFmtId="0" fontId="1" fillId="2" borderId="6" xfId="0" applyFont="1" applyFill="1" applyBorder="1"/>
    <xf numFmtId="0" fontId="1" fillId="2" borderId="12" xfId="0" applyFont="1" applyFill="1" applyBorder="1"/>
    <xf numFmtId="0" fontId="7" fillId="3" borderId="7" xfId="0" applyFont="1" applyFill="1" applyBorder="1" applyAlignment="1">
      <alignment horizontal="left" vertical="justify" wrapText="1"/>
    </xf>
    <xf numFmtId="0" fontId="1" fillId="4" borderId="10" xfId="0" applyFont="1" applyFill="1" applyBorder="1"/>
    <xf numFmtId="0" fontId="1" fillId="4" borderId="2" xfId="0" applyFont="1" applyFill="1" applyBorder="1"/>
    <xf numFmtId="0" fontId="1" fillId="2" borderId="2" xfId="0" applyFont="1" applyFill="1" applyBorder="1"/>
    <xf numFmtId="164" fontId="1" fillId="0" borderId="1" xfId="0" applyNumberFormat="1" applyFont="1" applyBorder="1" applyAlignment="1" applyProtection="1">
      <alignment horizontal="left"/>
      <protection locked="0"/>
    </xf>
    <xf numFmtId="165" fontId="1" fillId="0" borderId="1" xfId="0" applyNumberFormat="1" applyFont="1" applyBorder="1" applyAlignment="1" applyProtection="1">
      <alignment horizontal="left"/>
      <protection locked="0"/>
    </xf>
    <xf numFmtId="169" fontId="1" fillId="0" borderId="1" xfId="0" applyNumberFormat="1" applyFont="1" applyBorder="1" applyAlignment="1" applyProtection="1">
      <alignment horizontal="center"/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/>
    <xf numFmtId="0" fontId="1" fillId="2" borderId="8" xfId="0" applyFont="1" applyFill="1" applyBorder="1"/>
    <xf numFmtId="0" fontId="1" fillId="2" borderId="15" xfId="0" applyFont="1" applyFill="1" applyBorder="1"/>
    <xf numFmtId="0" fontId="1" fillId="2" borderId="9" xfId="0" applyFont="1" applyFill="1" applyBorder="1" applyAlignment="1" applyProtection="1">
      <alignment horizontal="left"/>
      <protection locked="0"/>
    </xf>
    <xf numFmtId="0" fontId="1" fillId="2" borderId="9" xfId="0" applyFont="1" applyFill="1" applyBorder="1" applyAlignment="1">
      <alignment horizontal="right"/>
    </xf>
    <xf numFmtId="0" fontId="1" fillId="2" borderId="13" xfId="0" applyFont="1" applyFill="1" applyBorder="1" applyAlignment="1" applyProtection="1">
      <alignment horizontal="left"/>
      <protection locked="0"/>
    </xf>
    <xf numFmtId="0" fontId="1" fillId="2" borderId="13" xfId="0" applyFont="1" applyFill="1" applyBorder="1"/>
    <xf numFmtId="172" fontId="1" fillId="0" borderId="1" xfId="0" applyNumberFormat="1" applyFont="1" applyBorder="1" applyAlignment="1" applyProtection="1">
      <alignment horizontal="left"/>
      <protection locked="0"/>
    </xf>
    <xf numFmtId="0" fontId="10" fillId="2" borderId="8" xfId="0" applyFont="1" applyFill="1" applyBorder="1" applyAlignment="1">
      <alignment horizontal="center" vertical="center" wrapText="1"/>
    </xf>
    <xf numFmtId="0" fontId="4" fillId="2" borderId="24" xfId="0" applyFont="1" applyFill="1" applyBorder="1"/>
    <xf numFmtId="0" fontId="1" fillId="2" borderId="25" xfId="0" applyFont="1" applyFill="1" applyBorder="1"/>
    <xf numFmtId="0" fontId="1" fillId="2" borderId="26" xfId="0" applyFont="1" applyFill="1" applyBorder="1"/>
    <xf numFmtId="0" fontId="1" fillId="0" borderId="9" xfId="0" applyFont="1" applyBorder="1" applyAlignment="1" applyProtection="1">
      <alignment horizontal="center" vertical="center"/>
      <protection locked="0"/>
    </xf>
    <xf numFmtId="0" fontId="1" fillId="7" borderId="22" xfId="0" applyFont="1" applyFill="1" applyBorder="1" applyAlignment="1" applyProtection="1">
      <alignment horizontal="center"/>
      <protection locked="0"/>
    </xf>
    <xf numFmtId="0" fontId="1" fillId="7" borderId="23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left"/>
    </xf>
    <xf numFmtId="0" fontId="5" fillId="0" borderId="2" xfId="0" applyFont="1" applyBorder="1"/>
    <xf numFmtId="0" fontId="10" fillId="2" borderId="5" xfId="0" applyFont="1" applyFill="1" applyBorder="1"/>
    <xf numFmtId="0" fontId="21" fillId="0" borderId="6" xfId="0" applyFont="1" applyBorder="1"/>
    <xf numFmtId="0" fontId="21" fillId="0" borderId="12" xfId="0" applyFont="1" applyBorder="1"/>
    <xf numFmtId="0" fontId="1" fillId="2" borderId="32" xfId="0" applyFont="1" applyFill="1" applyBorder="1" applyAlignment="1">
      <alignment horizontal="left" vertical="center"/>
    </xf>
    <xf numFmtId="0" fontId="1" fillId="2" borderId="33" xfId="0" applyFont="1" applyFill="1" applyBorder="1" applyAlignment="1">
      <alignment horizontal="left" vertical="center"/>
    </xf>
    <xf numFmtId="0" fontId="1" fillId="2" borderId="34" xfId="0" applyFont="1" applyFill="1" applyBorder="1" applyAlignment="1">
      <alignment horizontal="left" vertical="center"/>
    </xf>
    <xf numFmtId="0" fontId="1" fillId="0" borderId="1" xfId="0" applyFont="1" applyBorder="1" applyAlignment="1" applyProtection="1">
      <alignment horizontal="left"/>
      <protection locked="0"/>
    </xf>
    <xf numFmtId="0" fontId="5" fillId="0" borderId="2" xfId="0" applyFont="1" applyBorder="1" applyProtection="1">
      <protection locked="0"/>
    </xf>
    <xf numFmtId="0" fontId="10" fillId="2" borderId="1" xfId="0" applyFont="1" applyFill="1" applyBorder="1" applyAlignment="1">
      <alignment horizontal="right"/>
    </xf>
    <xf numFmtId="0" fontId="5" fillId="0" borderId="10" xfId="0" applyFont="1" applyBorder="1"/>
    <xf numFmtId="0" fontId="10" fillId="2" borderId="5" xfId="0" applyFont="1" applyFill="1" applyBorder="1" applyAlignment="1">
      <alignment horizontal="center"/>
    </xf>
    <xf numFmtId="0" fontId="5" fillId="0" borderId="6" xfId="0" applyFont="1" applyBorder="1"/>
    <xf numFmtId="0" fontId="5" fillId="0" borderId="12" xfId="0" applyFont="1" applyBorder="1"/>
    <xf numFmtId="0" fontId="1" fillId="2" borderId="1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 vertical="center" wrapText="1"/>
    </xf>
    <xf numFmtId="0" fontId="5" fillId="0" borderId="14" xfId="0" applyFont="1" applyBorder="1"/>
    <xf numFmtId="0" fontId="10" fillId="2" borderId="16" xfId="0" applyFont="1" applyFill="1" applyBorder="1" applyAlignment="1">
      <alignment horizontal="center" vertical="center" wrapText="1"/>
    </xf>
    <xf numFmtId="0" fontId="5" fillId="0" borderId="13" xfId="0" applyFont="1" applyBorder="1"/>
    <xf numFmtId="0" fontId="10" fillId="2" borderId="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5" fillId="0" borderId="15" xfId="0" applyFont="1" applyBorder="1"/>
    <xf numFmtId="0" fontId="10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left"/>
      <protection locked="0"/>
    </xf>
    <xf numFmtId="0" fontId="5" fillId="0" borderId="10" xfId="0" applyFont="1" applyBorder="1" applyProtection="1">
      <protection locked="0"/>
    </xf>
    <xf numFmtId="0" fontId="10" fillId="2" borderId="1" xfId="0" applyFont="1" applyFill="1" applyBorder="1"/>
    <xf numFmtId="0" fontId="1" fillId="0" borderId="1" xfId="0" applyFont="1" applyBorder="1" applyProtection="1">
      <protection locked="0"/>
    </xf>
    <xf numFmtId="0" fontId="1" fillId="2" borderId="1" xfId="0" applyFont="1" applyFill="1" applyBorder="1"/>
    <xf numFmtId="0" fontId="1" fillId="2" borderId="16" xfId="0" applyFont="1" applyFill="1" applyBorder="1" applyAlignment="1">
      <alignment horizontal="left" wrapText="1"/>
    </xf>
    <xf numFmtId="0" fontId="5" fillId="0" borderId="7" xfId="0" applyFont="1" applyBorder="1"/>
    <xf numFmtId="0" fontId="5" fillId="0" borderId="4" xfId="0" applyFont="1" applyBorder="1"/>
    <xf numFmtId="0" fontId="1" fillId="2" borderId="13" xfId="0" applyFont="1" applyFill="1" applyBorder="1" applyAlignment="1">
      <alignment horizontal="left" wrapText="1"/>
    </xf>
    <xf numFmtId="0" fontId="5" fillId="0" borderId="8" xfId="0" applyFont="1" applyBorder="1"/>
    <xf numFmtId="0" fontId="1" fillId="0" borderId="5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Protection="1">
      <protection locked="0"/>
    </xf>
    <xf numFmtId="0" fontId="5" fillId="0" borderId="12" xfId="0" applyFont="1" applyBorder="1" applyProtection="1">
      <protection locked="0"/>
    </xf>
    <xf numFmtId="0" fontId="5" fillId="0" borderId="16" xfId="0" applyFont="1" applyBorder="1" applyProtection="1">
      <protection locked="0"/>
    </xf>
    <xf numFmtId="0" fontId="0" fillId="0" borderId="0" xfId="0" applyProtection="1">
      <protection locked="0"/>
    </xf>
    <xf numFmtId="0" fontId="5" fillId="0" borderId="4" xfId="0" applyFont="1" applyBorder="1" applyProtection="1">
      <protection locked="0"/>
    </xf>
    <xf numFmtId="0" fontId="5" fillId="0" borderId="13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5" fillId="0" borderId="15" xfId="0" applyFont="1" applyBorder="1" applyProtection="1">
      <protection locked="0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 vertical="center" wrapText="1"/>
    </xf>
    <xf numFmtId="0" fontId="4" fillId="2" borderId="5" xfId="0" applyFont="1" applyFill="1" applyBorder="1" applyAlignment="1">
      <alignment wrapText="1"/>
    </xf>
    <xf numFmtId="0" fontId="3" fillId="0" borderId="0" xfId="0" applyFont="1" applyAlignment="1">
      <alignment horizontal="center" wrapText="1"/>
    </xf>
    <xf numFmtId="0" fontId="0" fillId="0" borderId="0" xfId="0"/>
    <xf numFmtId="0" fontId="1" fillId="2" borderId="27" xfId="0" applyFont="1" applyFill="1" applyBorder="1" applyAlignment="1">
      <alignment horizontal="left" vertical="justify" wrapText="1"/>
    </xf>
    <xf numFmtId="0" fontId="5" fillId="0" borderId="7" xfId="0" applyFont="1" applyBorder="1" applyAlignment="1">
      <alignment vertical="justify"/>
    </xf>
    <xf numFmtId="0" fontId="5" fillId="0" borderId="28" xfId="0" applyFont="1" applyBorder="1" applyAlignment="1">
      <alignment vertical="justify"/>
    </xf>
    <xf numFmtId="0" fontId="7" fillId="2" borderId="27" xfId="0" applyFont="1" applyFill="1" applyBorder="1" applyAlignment="1">
      <alignment horizontal="left" vertical="justify" wrapText="1"/>
    </xf>
    <xf numFmtId="0" fontId="8" fillId="2" borderId="27" xfId="0" applyFont="1" applyFill="1" applyBorder="1" applyAlignment="1">
      <alignment horizontal="left" vertical="justify" wrapText="1"/>
    </xf>
    <xf numFmtId="0" fontId="10" fillId="2" borderId="27" xfId="0" applyFont="1" applyFill="1" applyBorder="1" applyAlignment="1">
      <alignment horizontal="left" vertical="justify" wrapText="1"/>
    </xf>
    <xf numFmtId="0" fontId="21" fillId="0" borderId="7" xfId="0" applyFont="1" applyBorder="1" applyAlignment="1">
      <alignment vertical="justify"/>
    </xf>
    <xf numFmtId="0" fontId="21" fillId="0" borderId="28" xfId="0" applyFont="1" applyBorder="1" applyAlignment="1">
      <alignment vertical="justify"/>
    </xf>
    <xf numFmtId="0" fontId="10" fillId="0" borderId="0" xfId="0" applyFont="1"/>
    <xf numFmtId="0" fontId="10" fillId="4" borderId="1" xfId="0" quotePrefix="1" applyFont="1" applyFill="1" applyBorder="1" applyAlignment="1">
      <alignment horizontal="left"/>
    </xf>
    <xf numFmtId="167" fontId="1" fillId="2" borderId="1" xfId="0" applyNumberFormat="1" applyFont="1" applyFill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19" fillId="2" borderId="29" xfId="0" applyFont="1" applyFill="1" applyBorder="1" applyAlignment="1">
      <alignment horizontal="left" vertical="justify" wrapText="1"/>
    </xf>
    <xf numFmtId="0" fontId="5" fillId="0" borderId="30" xfId="0" applyFont="1" applyBorder="1" applyAlignment="1">
      <alignment horizontal="left" vertical="justify"/>
    </xf>
    <xf numFmtId="0" fontId="5" fillId="0" borderId="31" xfId="0" applyFont="1" applyBorder="1" applyAlignment="1">
      <alignment horizontal="left" vertical="justify"/>
    </xf>
    <xf numFmtId="0" fontId="1" fillId="2" borderId="5" xfId="0" applyFont="1" applyFill="1" applyBorder="1"/>
    <xf numFmtId="0" fontId="1" fillId="0" borderId="5" xfId="0" applyFont="1" applyBorder="1" applyAlignment="1" applyProtection="1">
      <alignment horizontal="left"/>
      <protection locked="0"/>
    </xf>
    <xf numFmtId="171" fontId="1" fillId="2" borderId="21" xfId="0" applyNumberFormat="1" applyFont="1" applyFill="1" applyBorder="1" applyAlignment="1">
      <alignment horizontal="center" vertical="center"/>
    </xf>
    <xf numFmtId="0" fontId="5" fillId="0" borderId="21" xfId="0" applyFont="1" applyBorder="1"/>
    <xf numFmtId="172" fontId="1" fillId="2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13" xfId="0" applyFont="1" applyFill="1" applyBorder="1" applyAlignment="1">
      <alignment vertical="top" wrapText="1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0" fillId="4" borderId="1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wrapText="1"/>
    </xf>
    <xf numFmtId="0" fontId="11" fillId="7" borderId="0" xfId="0" applyFont="1" applyFill="1" applyProtection="1">
      <protection locked="0"/>
    </xf>
    <xf numFmtId="0" fontId="0" fillId="8" borderId="0" xfId="0" applyFill="1" applyProtection="1">
      <protection locked="0"/>
    </xf>
    <xf numFmtId="0" fontId="5" fillId="8" borderId="4" xfId="0" applyFont="1" applyFill="1" applyBorder="1" applyProtection="1">
      <protection locked="0"/>
    </xf>
    <xf numFmtId="0" fontId="5" fillId="8" borderId="8" xfId="0" applyFont="1" applyFill="1" applyBorder="1" applyProtection="1">
      <protection locked="0"/>
    </xf>
    <xf numFmtId="0" fontId="5" fillId="8" borderId="15" xfId="0" applyFont="1" applyFill="1" applyBorder="1" applyProtection="1">
      <protection locked="0"/>
    </xf>
    <xf numFmtId="0" fontId="1" fillId="2" borderId="5" xfId="0" applyFont="1" applyFill="1" applyBorder="1" applyAlignment="1">
      <alignment vertical="center" wrapText="1"/>
    </xf>
  </cellXfs>
  <cellStyles count="1">
    <cellStyle name="Normal" xfId="0" builtinId="0"/>
  </cellStyles>
  <dxfs count="2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952500" cy="2381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Z133"/>
  <sheetViews>
    <sheetView showGridLines="0" tabSelected="1" topLeftCell="A44" zoomScale="85" zoomScaleNormal="85" workbookViewId="0">
      <selection activeCell="D60" sqref="D60:H60"/>
    </sheetView>
  </sheetViews>
  <sheetFormatPr defaultColWidth="11.125" defaultRowHeight="15" customHeight="1" x14ac:dyDescent="0.25"/>
  <cols>
    <col min="1" max="1" width="10.625" customWidth="1"/>
    <col min="2" max="2" width="23.125" customWidth="1"/>
    <col min="3" max="3" width="27" customWidth="1"/>
    <col min="4" max="4" width="26.125" customWidth="1"/>
    <col min="5" max="5" width="29.625" customWidth="1"/>
    <col min="6" max="6" width="16.625" customWidth="1"/>
    <col min="7" max="7" width="13" customWidth="1"/>
    <col min="8" max="8" width="24.125" customWidth="1"/>
    <col min="9" max="26" width="10.625" customWidth="1"/>
  </cols>
  <sheetData>
    <row r="1" spans="1:26" ht="5.25" customHeight="1" x14ac:dyDescent="0.25"/>
    <row r="2" spans="1:26" ht="18.75" customHeight="1" x14ac:dyDescent="0.25">
      <c r="A2" s="1"/>
      <c r="B2" s="160" t="s">
        <v>271</v>
      </c>
      <c r="C2" s="160"/>
      <c r="D2" s="160"/>
      <c r="E2" s="2"/>
      <c r="F2" s="1"/>
      <c r="G2" s="150" t="s">
        <v>276</v>
      </c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.5" customHeight="1" x14ac:dyDescent="0.25">
      <c r="A3" s="1"/>
      <c r="B3" s="2"/>
      <c r="C3" s="2"/>
      <c r="D3" s="2"/>
      <c r="E3" s="2"/>
      <c r="F3" s="1"/>
      <c r="G3" s="15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9" customHeight="1" x14ac:dyDescent="0.25"/>
    <row r="5" spans="1:26" ht="31.35" customHeight="1" x14ac:dyDescent="0.25">
      <c r="B5" s="96" t="s">
        <v>0</v>
      </c>
      <c r="C5" s="97"/>
      <c r="D5" s="97"/>
      <c r="E5" s="97"/>
      <c r="F5" s="97"/>
      <c r="G5" s="97"/>
      <c r="H5" s="98"/>
    </row>
    <row r="6" spans="1:26" ht="31.5" customHeight="1" x14ac:dyDescent="0.25">
      <c r="B6" s="152" t="s">
        <v>1</v>
      </c>
      <c r="C6" s="153"/>
      <c r="D6" s="153"/>
      <c r="E6" s="153"/>
      <c r="F6" s="153"/>
      <c r="G6" s="153"/>
      <c r="H6" s="154"/>
    </row>
    <row r="7" spans="1:26" ht="31.5" customHeight="1" x14ac:dyDescent="0.25">
      <c r="B7" s="157" t="s">
        <v>270</v>
      </c>
      <c r="C7" s="158"/>
      <c r="D7" s="158"/>
      <c r="E7" s="158"/>
      <c r="F7" s="158"/>
      <c r="G7" s="158"/>
      <c r="H7" s="159"/>
    </row>
    <row r="8" spans="1:26" ht="31.5" customHeight="1" x14ac:dyDescent="0.25">
      <c r="B8" s="152" t="s">
        <v>2</v>
      </c>
      <c r="C8" s="153"/>
      <c r="D8" s="153"/>
      <c r="E8" s="153"/>
      <c r="F8" s="153"/>
      <c r="G8" s="153"/>
      <c r="H8" s="154"/>
    </row>
    <row r="9" spans="1:26" ht="19.5" customHeight="1" x14ac:dyDescent="0.25">
      <c r="A9" s="3"/>
      <c r="B9" s="155" t="s">
        <v>3</v>
      </c>
      <c r="C9" s="153"/>
      <c r="D9" s="153"/>
      <c r="E9" s="153"/>
      <c r="F9" s="153"/>
      <c r="G9" s="153"/>
      <c r="H9" s="154"/>
    </row>
    <row r="10" spans="1:26" ht="31.5" customHeight="1" x14ac:dyDescent="0.25">
      <c r="B10" s="155" t="s">
        <v>4</v>
      </c>
      <c r="C10" s="153"/>
      <c r="D10" s="153"/>
      <c r="E10" s="153"/>
      <c r="F10" s="153"/>
      <c r="G10" s="153"/>
      <c r="H10" s="154"/>
    </row>
    <row r="11" spans="1:26" ht="15.75" customHeight="1" x14ac:dyDescent="0.25">
      <c r="B11" s="156" t="s">
        <v>5</v>
      </c>
      <c r="C11" s="153"/>
      <c r="D11" s="153"/>
      <c r="E11" s="153"/>
      <c r="F11" s="153"/>
      <c r="G11" s="153"/>
      <c r="H11" s="154"/>
    </row>
    <row r="12" spans="1:26" ht="15.75" customHeight="1" x14ac:dyDescent="0.25">
      <c r="B12" s="155" t="s">
        <v>6</v>
      </c>
      <c r="C12" s="153"/>
      <c r="D12" s="153"/>
      <c r="E12" s="153"/>
      <c r="F12" s="153"/>
      <c r="G12" s="153"/>
      <c r="H12" s="154"/>
    </row>
    <row r="13" spans="1:26" ht="15.75" customHeight="1" x14ac:dyDescent="0.25">
      <c r="B13" s="155" t="s">
        <v>7</v>
      </c>
      <c r="C13" s="153"/>
      <c r="D13" s="153"/>
      <c r="E13" s="153"/>
      <c r="F13" s="153"/>
      <c r="G13" s="153"/>
      <c r="H13" s="154"/>
    </row>
    <row r="14" spans="1:26" ht="21" customHeight="1" x14ac:dyDescent="0.25">
      <c r="B14" s="155" t="s">
        <v>8</v>
      </c>
      <c r="C14" s="153"/>
      <c r="D14" s="153"/>
      <c r="E14" s="153"/>
      <c r="F14" s="153"/>
      <c r="G14" s="153"/>
      <c r="H14" s="154"/>
    </row>
    <row r="15" spans="1:26" ht="20.100000000000001" customHeight="1" x14ac:dyDescent="0.25">
      <c r="B15" s="155" t="s">
        <v>9</v>
      </c>
      <c r="C15" s="153"/>
      <c r="D15" s="153"/>
      <c r="E15" s="153"/>
      <c r="F15" s="153"/>
      <c r="G15" s="153"/>
      <c r="H15" s="154"/>
    </row>
    <row r="16" spans="1:26" ht="15.75" customHeight="1" x14ac:dyDescent="0.25">
      <c r="B16" s="155" t="s">
        <v>10</v>
      </c>
      <c r="C16" s="153"/>
      <c r="D16" s="153"/>
      <c r="E16" s="153"/>
      <c r="F16" s="153"/>
      <c r="G16" s="153"/>
      <c r="H16" s="154"/>
    </row>
    <row r="17" spans="2:8" ht="15.75" customHeight="1" x14ac:dyDescent="0.25">
      <c r="B17" s="155" t="s">
        <v>272</v>
      </c>
      <c r="C17" s="153"/>
      <c r="D17" s="153"/>
      <c r="E17" s="153"/>
      <c r="F17" s="153"/>
      <c r="G17" s="153"/>
      <c r="H17" s="154"/>
    </row>
    <row r="18" spans="2:8" ht="35.25" customHeight="1" x14ac:dyDescent="0.25">
      <c r="B18" s="155" t="s">
        <v>11</v>
      </c>
      <c r="C18" s="153"/>
      <c r="D18" s="153"/>
      <c r="E18" s="153"/>
      <c r="F18" s="153"/>
      <c r="G18" s="153"/>
      <c r="H18" s="154"/>
    </row>
    <row r="19" spans="2:8" ht="76.5" customHeight="1" x14ac:dyDescent="0.25">
      <c r="B19" s="164" t="s">
        <v>275</v>
      </c>
      <c r="C19" s="165"/>
      <c r="D19" s="165"/>
      <c r="E19" s="165"/>
      <c r="F19" s="165"/>
      <c r="G19" s="165"/>
      <c r="H19" s="166"/>
    </row>
    <row r="20" spans="2:8" ht="7.5" customHeight="1" x14ac:dyDescent="0.25">
      <c r="B20" s="79"/>
      <c r="C20" s="79"/>
      <c r="D20" s="79"/>
      <c r="E20" s="79"/>
      <c r="F20" s="79"/>
      <c r="G20" s="79"/>
      <c r="H20" s="79"/>
    </row>
    <row r="21" spans="2:8" ht="15.75" x14ac:dyDescent="0.25">
      <c r="B21" s="4" t="s">
        <v>12</v>
      </c>
    </row>
    <row r="22" spans="2:8" ht="7.5" customHeight="1" x14ac:dyDescent="0.25"/>
    <row r="23" spans="2:8" ht="15.75" x14ac:dyDescent="0.25">
      <c r="B23" s="161" t="s">
        <v>13</v>
      </c>
      <c r="C23" s="113"/>
      <c r="D23" s="80"/>
      <c r="E23" s="80"/>
      <c r="F23" s="80"/>
      <c r="G23" s="80"/>
      <c r="H23" s="81"/>
    </row>
    <row r="24" spans="2:8" ht="24.95" customHeight="1" x14ac:dyDescent="0.25">
      <c r="B24" s="5" t="s">
        <v>14</v>
      </c>
      <c r="C24" s="82"/>
      <c r="D24" s="110"/>
      <c r="E24" s="128"/>
      <c r="F24" s="128"/>
      <c r="G24" s="128"/>
      <c r="H24" s="111"/>
    </row>
    <row r="25" spans="2:8" ht="24.95" customHeight="1" x14ac:dyDescent="0.25">
      <c r="B25" s="131" t="s">
        <v>15</v>
      </c>
      <c r="C25" s="103"/>
      <c r="D25" s="110"/>
      <c r="E25" s="128"/>
      <c r="F25" s="128"/>
      <c r="G25" s="128"/>
      <c r="H25" s="111"/>
    </row>
    <row r="26" spans="2:8" ht="24.95" customHeight="1" x14ac:dyDescent="0.25">
      <c r="B26" s="5" t="s">
        <v>16</v>
      </c>
      <c r="C26" s="62"/>
      <c r="D26" s="6" t="s">
        <v>17</v>
      </c>
      <c r="E26" s="83"/>
      <c r="F26" s="147" t="s">
        <v>18</v>
      </c>
      <c r="G26" s="103"/>
      <c r="H26" s="63"/>
    </row>
    <row r="27" spans="2:8" ht="24.95" customHeight="1" x14ac:dyDescent="0.25">
      <c r="B27" s="131" t="s">
        <v>19</v>
      </c>
      <c r="C27" s="103"/>
      <c r="D27" s="6" t="s">
        <v>20</v>
      </c>
      <c r="E27" s="84"/>
      <c r="F27" s="147" t="s">
        <v>21</v>
      </c>
      <c r="G27" s="103"/>
      <c r="H27" s="64"/>
    </row>
    <row r="28" spans="2:8" ht="24.95" customHeight="1" x14ac:dyDescent="0.25">
      <c r="B28" s="7" t="s">
        <v>22</v>
      </c>
      <c r="C28" s="163"/>
      <c r="D28" s="141"/>
      <c r="E28" s="6" t="s">
        <v>23</v>
      </c>
      <c r="F28" s="110"/>
      <c r="G28" s="128"/>
      <c r="H28" s="111"/>
    </row>
    <row r="29" spans="2:8" ht="24.95" customHeight="1" x14ac:dyDescent="0.25">
      <c r="B29" s="102" t="s">
        <v>24</v>
      </c>
      <c r="C29" s="103"/>
      <c r="D29" s="62"/>
      <c r="E29" s="6" t="s">
        <v>25</v>
      </c>
      <c r="F29" s="162"/>
      <c r="G29" s="128"/>
      <c r="H29" s="9"/>
    </row>
    <row r="30" spans="2:8" ht="24.95" customHeight="1" x14ac:dyDescent="0.25">
      <c r="B30" s="7" t="s">
        <v>26</v>
      </c>
      <c r="C30" s="7"/>
      <c r="D30" s="7"/>
      <c r="E30" s="7"/>
      <c r="F30" s="62"/>
      <c r="G30" s="5"/>
      <c r="H30" s="82"/>
    </row>
    <row r="31" spans="2:8" ht="15.75" x14ac:dyDescent="0.25">
      <c r="B31" s="1"/>
      <c r="C31" s="1"/>
      <c r="D31" s="1"/>
      <c r="E31" s="1"/>
      <c r="F31" s="1"/>
      <c r="G31" s="1"/>
      <c r="H31" s="1"/>
    </row>
    <row r="32" spans="2:8" ht="15.75" x14ac:dyDescent="0.25">
      <c r="B32" s="10" t="s">
        <v>27</v>
      </c>
      <c r="C32" s="80"/>
      <c r="D32" s="80"/>
      <c r="E32" s="80"/>
      <c r="F32" s="80"/>
      <c r="G32" s="80"/>
      <c r="H32" s="81"/>
    </row>
    <row r="33" spans="2:9" ht="24.95" customHeight="1" x14ac:dyDescent="0.25">
      <c r="B33" s="131" t="s">
        <v>28</v>
      </c>
      <c r="C33" s="103"/>
      <c r="D33" s="85"/>
      <c r="E33" s="5"/>
      <c r="F33" s="77"/>
      <c r="G33" s="77"/>
      <c r="H33" s="78"/>
    </row>
    <row r="34" spans="2:9" ht="24.95" customHeight="1" x14ac:dyDescent="0.25">
      <c r="B34" s="7" t="s">
        <v>29</v>
      </c>
      <c r="C34" s="7"/>
      <c r="D34" s="7"/>
      <c r="E34" s="86"/>
      <c r="F34" s="5"/>
      <c r="G34" s="87"/>
      <c r="H34" s="82"/>
    </row>
    <row r="35" spans="2:9" ht="24.95" customHeight="1" x14ac:dyDescent="0.25">
      <c r="B35" s="11" t="s">
        <v>30</v>
      </c>
      <c r="C35" s="87"/>
      <c r="D35" s="87"/>
      <c r="E35" s="87"/>
      <c r="F35" s="88"/>
      <c r="G35" s="88"/>
      <c r="H35" s="89"/>
    </row>
    <row r="36" spans="2:9" ht="24.95" customHeight="1" x14ac:dyDescent="0.25">
      <c r="B36" s="7" t="s">
        <v>31</v>
      </c>
      <c r="C36" s="127"/>
      <c r="D36" s="111"/>
      <c r="E36" s="6" t="s">
        <v>32</v>
      </c>
      <c r="F36" s="90"/>
      <c r="G36" s="91" t="s">
        <v>33</v>
      </c>
      <c r="H36" s="90"/>
    </row>
    <row r="37" spans="2:9" ht="24.95" customHeight="1" x14ac:dyDescent="0.25">
      <c r="B37" s="7" t="s">
        <v>34</v>
      </c>
      <c r="C37" s="127"/>
      <c r="D37" s="111"/>
      <c r="E37" s="12" t="s">
        <v>35</v>
      </c>
      <c r="F37" s="65"/>
      <c r="G37" s="5"/>
      <c r="H37" s="82"/>
    </row>
    <row r="38" spans="2:9" ht="24.95" customHeight="1" x14ac:dyDescent="0.25">
      <c r="B38" s="7" t="s">
        <v>36</v>
      </c>
      <c r="C38" s="127"/>
      <c r="D38" s="111"/>
      <c r="E38" s="12" t="s">
        <v>37</v>
      </c>
      <c r="F38" s="92"/>
      <c r="G38" s="93"/>
      <c r="H38" s="89"/>
    </row>
    <row r="39" spans="2:9" ht="15.75" x14ac:dyDescent="0.25">
      <c r="B39" s="179" t="s">
        <v>38</v>
      </c>
      <c r="C39" s="115"/>
      <c r="D39" s="115"/>
      <c r="E39" s="116"/>
      <c r="F39" s="180" t="s">
        <v>39</v>
      </c>
      <c r="G39" s="181"/>
      <c r="H39" s="182"/>
    </row>
    <row r="40" spans="2:9" ht="15.75" x14ac:dyDescent="0.25">
      <c r="B40" s="122"/>
      <c r="C40" s="136"/>
      <c r="D40" s="136"/>
      <c r="E40" s="125"/>
      <c r="F40" s="183"/>
      <c r="G40" s="183"/>
      <c r="H40" s="184"/>
    </row>
    <row r="41" spans="2:9" ht="15.75" x14ac:dyDescent="0.25">
      <c r="B41" s="1"/>
      <c r="C41" s="1"/>
      <c r="D41" s="1"/>
      <c r="E41" s="1"/>
      <c r="F41" s="1"/>
      <c r="G41" s="1"/>
      <c r="H41" s="1"/>
    </row>
    <row r="42" spans="2:9" ht="15.75" x14ac:dyDescent="0.25">
      <c r="B42" s="10" t="s">
        <v>40</v>
      </c>
      <c r="C42" s="80"/>
      <c r="D42" s="80"/>
      <c r="E42" s="80"/>
      <c r="F42" s="80"/>
      <c r="G42" s="80"/>
      <c r="H42" s="81"/>
    </row>
    <row r="43" spans="2:9" ht="24.95" customHeight="1" x14ac:dyDescent="0.25">
      <c r="B43" s="131" t="s">
        <v>41</v>
      </c>
      <c r="C43" s="103"/>
      <c r="D43" s="6" t="s">
        <v>42</v>
      </c>
      <c r="E43" s="62"/>
      <c r="F43" s="147" t="s">
        <v>43</v>
      </c>
      <c r="G43" s="103"/>
      <c r="H43" s="62"/>
    </row>
    <row r="44" spans="2:9" ht="48" customHeight="1" x14ac:dyDescent="0.25">
      <c r="B44" s="185" t="s">
        <v>44</v>
      </c>
      <c r="C44" s="115"/>
      <c r="D44" s="115"/>
      <c r="E44" s="115"/>
      <c r="F44" s="115"/>
      <c r="G44" s="115"/>
      <c r="H44" s="116"/>
    </row>
    <row r="45" spans="2:9" ht="24.95" customHeight="1" x14ac:dyDescent="0.25">
      <c r="B45" s="13" t="s">
        <v>45</v>
      </c>
      <c r="C45" s="13"/>
      <c r="D45" s="13"/>
      <c r="E45" s="62"/>
      <c r="F45" s="7"/>
      <c r="G45" s="7"/>
      <c r="H45" s="7"/>
      <c r="I45" s="1"/>
    </row>
    <row r="46" spans="2:9" ht="24.95" customHeight="1" x14ac:dyDescent="0.25">
      <c r="B46" s="102" t="s">
        <v>46</v>
      </c>
      <c r="C46" s="103"/>
      <c r="D46" s="110"/>
      <c r="E46" s="111"/>
      <c r="F46" s="7"/>
      <c r="G46" s="7"/>
      <c r="H46" s="7"/>
      <c r="I46" s="1"/>
    </row>
    <row r="47" spans="2:9" ht="24.95" customHeight="1" x14ac:dyDescent="0.25">
      <c r="B47" s="7" t="s">
        <v>47</v>
      </c>
      <c r="C47" s="110"/>
      <c r="D47" s="111"/>
      <c r="E47" s="6" t="s">
        <v>48</v>
      </c>
      <c r="F47" s="110"/>
      <c r="G47" s="128"/>
      <c r="H47" s="111"/>
      <c r="I47" s="1"/>
    </row>
    <row r="48" spans="2:9" ht="24.95" customHeight="1" x14ac:dyDescent="0.25">
      <c r="B48" s="167" t="s">
        <v>49</v>
      </c>
      <c r="C48" s="116"/>
      <c r="D48" s="168"/>
      <c r="E48" s="139"/>
      <c r="F48" s="61" t="s">
        <v>50</v>
      </c>
      <c r="G48" s="61"/>
      <c r="H48" s="90"/>
      <c r="I48" s="1"/>
    </row>
    <row r="49" spans="2:15" ht="15.75" x14ac:dyDescent="0.25">
      <c r="B49" s="173" t="s">
        <v>51</v>
      </c>
      <c r="C49" s="170"/>
      <c r="D49" s="170"/>
      <c r="E49" s="100"/>
      <c r="F49" s="169" t="s">
        <v>52</v>
      </c>
      <c r="G49" s="170"/>
      <c r="H49" s="100"/>
      <c r="I49" s="15"/>
      <c r="O49" s="16"/>
    </row>
    <row r="50" spans="2:15" ht="15.75" customHeight="1" x14ac:dyDescent="0.25">
      <c r="B50" s="170"/>
      <c r="C50" s="170"/>
      <c r="D50" s="170"/>
      <c r="E50" s="101"/>
      <c r="F50" s="170"/>
      <c r="G50" s="170"/>
      <c r="H50" s="101"/>
      <c r="I50" s="15"/>
      <c r="O50" s="16"/>
    </row>
    <row r="51" spans="2:15" ht="15.75" customHeight="1" x14ac:dyDescent="0.25">
      <c r="B51" s="174" t="s">
        <v>53</v>
      </c>
      <c r="C51" s="136"/>
      <c r="D51" s="136"/>
      <c r="E51" s="136"/>
      <c r="F51" s="136"/>
      <c r="G51" s="136"/>
      <c r="H51" s="125"/>
      <c r="I51" s="1"/>
    </row>
    <row r="52" spans="2:15" ht="31.5" customHeight="1" x14ac:dyDescent="0.25">
      <c r="B52" s="175" t="s">
        <v>54</v>
      </c>
      <c r="C52" s="113"/>
      <c r="D52" s="113"/>
      <c r="E52" s="113"/>
      <c r="F52" s="113"/>
      <c r="G52" s="113"/>
      <c r="H52" s="103"/>
      <c r="I52" s="1"/>
    </row>
    <row r="53" spans="2:15" ht="63.75" customHeight="1" x14ac:dyDescent="0.25">
      <c r="B53" s="176" t="s">
        <v>55</v>
      </c>
      <c r="C53" s="136"/>
      <c r="D53" s="136"/>
      <c r="E53" s="136"/>
      <c r="F53" s="136"/>
      <c r="G53" s="136"/>
      <c r="H53" s="125"/>
    </row>
    <row r="54" spans="2:15" ht="15.75" x14ac:dyDescent="0.25">
      <c r="B54" s="131" t="s">
        <v>56</v>
      </c>
      <c r="C54" s="113"/>
      <c r="D54" s="113"/>
      <c r="E54" s="113"/>
      <c r="F54" s="103"/>
      <c r="G54" s="62"/>
      <c r="H54" s="7"/>
    </row>
    <row r="55" spans="2:15" ht="15.75" x14ac:dyDescent="0.25">
      <c r="B55" s="104" t="s">
        <v>274</v>
      </c>
      <c r="C55" s="105"/>
      <c r="D55" s="105"/>
      <c r="E55" s="105"/>
      <c r="F55" s="106"/>
      <c r="G55" s="99"/>
      <c r="H55" s="61"/>
    </row>
    <row r="56" spans="2:15" ht="15.75" x14ac:dyDescent="0.25">
      <c r="B56" s="107" t="str">
        <f>IF(G55="Sim","O pedido de vistoria e ligação será disparado automaticamente após conclusão das etapas do orçamento de conexão.",
IF(G55="Não","Você deve solicitar seu pedido de vistoria e ligação em até 120 dias após a conclusão das etapas do orçamento de conexão. ",""))</f>
        <v/>
      </c>
      <c r="C56" s="108"/>
      <c r="D56" s="108"/>
      <c r="E56" s="108"/>
      <c r="F56" s="108"/>
      <c r="G56" s="108"/>
      <c r="H56" s="109"/>
    </row>
    <row r="57" spans="2:15" ht="15.75" x14ac:dyDescent="0.25">
      <c r="B57" s="1"/>
      <c r="C57" s="1"/>
      <c r="D57" s="1"/>
      <c r="E57" s="1"/>
      <c r="F57" s="1"/>
      <c r="G57" s="1"/>
      <c r="H57" s="1"/>
    </row>
    <row r="58" spans="2:15" ht="33.75" customHeight="1" x14ac:dyDescent="0.25">
      <c r="B58" s="10" t="s">
        <v>57</v>
      </c>
      <c r="C58" s="80"/>
      <c r="D58" s="80"/>
      <c r="E58" s="80"/>
      <c r="F58" s="80"/>
      <c r="G58" s="80"/>
      <c r="H58" s="81"/>
    </row>
    <row r="59" spans="2:15" ht="15.75" x14ac:dyDescent="0.25">
      <c r="B59" s="177"/>
      <c r="C59" s="128"/>
      <c r="D59" s="128"/>
      <c r="E59" s="128"/>
      <c r="F59" s="128"/>
      <c r="G59" s="128"/>
      <c r="H59" s="111"/>
    </row>
    <row r="60" spans="2:15" ht="19.5" customHeight="1" x14ac:dyDescent="0.25">
      <c r="B60" s="131" t="s">
        <v>59</v>
      </c>
      <c r="C60" s="103"/>
      <c r="D60" s="127"/>
      <c r="E60" s="128"/>
      <c r="F60" s="128"/>
      <c r="G60" s="128"/>
      <c r="H60" s="111"/>
    </row>
    <row r="61" spans="2:15" ht="7.5" customHeight="1" x14ac:dyDescent="0.25">
      <c r="B61" s="1"/>
      <c r="C61" s="1"/>
      <c r="D61" s="8"/>
      <c r="E61" s="8"/>
      <c r="F61" s="8"/>
      <c r="G61" s="8"/>
      <c r="H61" s="8"/>
    </row>
    <row r="62" spans="2:15" ht="31.5" customHeight="1" x14ac:dyDescent="0.25">
      <c r="B62" s="1"/>
      <c r="C62" s="1"/>
      <c r="D62" s="1"/>
      <c r="E62" s="1"/>
      <c r="F62" s="1"/>
      <c r="G62" s="1"/>
      <c r="H62" s="1"/>
    </row>
    <row r="63" spans="2:15" ht="24.95" customHeight="1" x14ac:dyDescent="0.25">
      <c r="B63" s="178" t="s">
        <v>60</v>
      </c>
      <c r="C63" s="113"/>
      <c r="D63" s="113"/>
      <c r="E63" s="113"/>
      <c r="F63" s="113"/>
      <c r="G63" s="113"/>
      <c r="H63" s="103"/>
    </row>
    <row r="64" spans="2:15" ht="15.75" x14ac:dyDescent="0.25">
      <c r="B64" s="17" t="s">
        <v>61</v>
      </c>
      <c r="C64" s="94"/>
      <c r="D64" s="171" t="s">
        <v>62</v>
      </c>
      <c r="E64" s="113"/>
      <c r="F64" s="113"/>
      <c r="G64" s="113"/>
      <c r="H64" s="103"/>
    </row>
    <row r="65" spans="2:8" ht="15.75" x14ac:dyDescent="0.25">
      <c r="B65" s="1"/>
      <c r="C65" s="1"/>
      <c r="D65" s="1"/>
      <c r="E65" s="1"/>
      <c r="F65" s="1"/>
      <c r="G65" s="1"/>
      <c r="H65" s="1"/>
    </row>
    <row r="66" spans="2:8" ht="15.75" x14ac:dyDescent="0.25">
      <c r="B66" s="18" t="s">
        <v>63</v>
      </c>
      <c r="C66" s="18" t="s">
        <v>64</v>
      </c>
      <c r="D66" s="18" t="s">
        <v>65</v>
      </c>
      <c r="E66" s="18" t="s">
        <v>63</v>
      </c>
      <c r="F66" s="172" t="s">
        <v>64</v>
      </c>
      <c r="G66" s="103"/>
      <c r="H66" s="18" t="s">
        <v>65</v>
      </c>
    </row>
    <row r="67" spans="2:8" ht="15.75" x14ac:dyDescent="0.25">
      <c r="B67" s="71"/>
      <c r="C67" s="14" t="s">
        <v>66</v>
      </c>
      <c r="D67" s="20">
        <v>80</v>
      </c>
      <c r="E67" s="71"/>
      <c r="F67" s="102" t="s">
        <v>67</v>
      </c>
      <c r="G67" s="103"/>
      <c r="H67" s="20">
        <v>145</v>
      </c>
    </row>
    <row r="68" spans="2:8" ht="15.75" x14ac:dyDescent="0.25">
      <c r="B68" s="71"/>
      <c r="C68" s="14" t="s">
        <v>68</v>
      </c>
      <c r="D68" s="20">
        <v>1800</v>
      </c>
      <c r="E68" s="71"/>
      <c r="F68" s="102" t="s">
        <v>69</v>
      </c>
      <c r="G68" s="103"/>
      <c r="H68" s="20">
        <v>750</v>
      </c>
    </row>
    <row r="69" spans="2:8" ht="15.75" x14ac:dyDescent="0.25">
      <c r="B69" s="71"/>
      <c r="C69" s="14" t="s">
        <v>70</v>
      </c>
      <c r="D69" s="20">
        <v>1350</v>
      </c>
      <c r="E69" s="71"/>
      <c r="F69" s="102" t="s">
        <v>71</v>
      </c>
      <c r="G69" s="103"/>
      <c r="H69" s="20">
        <v>300</v>
      </c>
    </row>
    <row r="70" spans="2:8" ht="15.75" x14ac:dyDescent="0.25">
      <c r="B70" s="71"/>
      <c r="C70" s="14" t="s">
        <v>72</v>
      </c>
      <c r="D70" s="20">
        <v>2800</v>
      </c>
      <c r="E70" s="71"/>
      <c r="F70" s="102" t="s">
        <v>73</v>
      </c>
      <c r="G70" s="103"/>
      <c r="H70" s="20">
        <v>15</v>
      </c>
    </row>
    <row r="71" spans="2:8" ht="15.75" x14ac:dyDescent="0.25">
      <c r="B71" s="71"/>
      <c r="C71" s="14" t="s">
        <v>74</v>
      </c>
      <c r="D71" s="20">
        <v>3600</v>
      </c>
      <c r="E71" s="71"/>
      <c r="F71" s="102" t="s">
        <v>75</v>
      </c>
      <c r="G71" s="103"/>
      <c r="H71" s="20">
        <v>40</v>
      </c>
    </row>
    <row r="72" spans="2:8" ht="15.75" x14ac:dyDescent="0.25">
      <c r="B72" s="71"/>
      <c r="C72" s="14" t="s">
        <v>76</v>
      </c>
      <c r="D72" s="20">
        <v>600</v>
      </c>
      <c r="E72" s="71"/>
      <c r="F72" s="102" t="s">
        <v>77</v>
      </c>
      <c r="G72" s="103"/>
      <c r="H72" s="20">
        <v>5</v>
      </c>
    </row>
    <row r="73" spans="2:8" ht="15.75" x14ac:dyDescent="0.25">
      <c r="B73" s="71"/>
      <c r="C73" s="14" t="s">
        <v>78</v>
      </c>
      <c r="D73" s="20">
        <v>20</v>
      </c>
      <c r="E73" s="71"/>
      <c r="F73" s="102" t="s">
        <v>77</v>
      </c>
      <c r="G73" s="103"/>
      <c r="H73" s="20">
        <v>10</v>
      </c>
    </row>
    <row r="74" spans="2:8" ht="15.75" x14ac:dyDescent="0.25">
      <c r="B74" s="71"/>
      <c r="C74" s="14" t="s">
        <v>79</v>
      </c>
      <c r="D74" s="20">
        <v>746</v>
      </c>
      <c r="E74" s="71"/>
      <c r="F74" s="102" t="s">
        <v>80</v>
      </c>
      <c r="G74" s="103"/>
      <c r="H74" s="20">
        <v>1500</v>
      </c>
    </row>
    <row r="75" spans="2:8" ht="15.75" x14ac:dyDescent="0.25">
      <c r="B75" s="71"/>
      <c r="C75" s="14" t="s">
        <v>81</v>
      </c>
      <c r="D75" s="20">
        <v>100</v>
      </c>
      <c r="E75" s="71"/>
      <c r="F75" s="102" t="s">
        <v>82</v>
      </c>
      <c r="G75" s="103"/>
      <c r="H75" s="20">
        <v>1470</v>
      </c>
    </row>
    <row r="76" spans="2:8" ht="15.75" x14ac:dyDescent="0.25">
      <c r="B76" s="71"/>
      <c r="C76" s="14" t="s">
        <v>83</v>
      </c>
      <c r="D76" s="20">
        <v>2944</v>
      </c>
      <c r="E76" s="71"/>
      <c r="F76" s="102" t="s">
        <v>84</v>
      </c>
      <c r="G76" s="103"/>
      <c r="H76" s="20">
        <v>1000</v>
      </c>
    </row>
    <row r="77" spans="2:8" ht="15.75" x14ac:dyDescent="0.25">
      <c r="B77" s="71"/>
      <c r="C77" s="14" t="s">
        <v>85</v>
      </c>
      <c r="D77" s="20">
        <v>42</v>
      </c>
      <c r="E77" s="71"/>
      <c r="F77" s="102" t="s">
        <v>86</v>
      </c>
      <c r="G77" s="103"/>
      <c r="H77" s="20">
        <v>1000</v>
      </c>
    </row>
    <row r="78" spans="2:8" ht="15.75" x14ac:dyDescent="0.25">
      <c r="B78" s="71"/>
      <c r="C78" s="14" t="s">
        <v>87</v>
      </c>
      <c r="D78" s="20">
        <v>4400</v>
      </c>
      <c r="E78" s="71"/>
      <c r="F78" s="102" t="s">
        <v>88</v>
      </c>
      <c r="G78" s="103"/>
      <c r="H78" s="20">
        <v>300</v>
      </c>
    </row>
    <row r="79" spans="2:8" ht="15.75" x14ac:dyDescent="0.25">
      <c r="B79" s="71"/>
      <c r="C79" s="14" t="s">
        <v>89</v>
      </c>
      <c r="D79" s="20">
        <v>190</v>
      </c>
      <c r="E79" s="71"/>
      <c r="F79" s="102" t="s">
        <v>90</v>
      </c>
      <c r="G79" s="103"/>
      <c r="H79" s="20">
        <v>300</v>
      </c>
    </row>
    <row r="80" spans="2:8" ht="15.75" x14ac:dyDescent="0.25">
      <c r="B80" s="71"/>
      <c r="C80" s="14" t="s">
        <v>91</v>
      </c>
      <c r="D80" s="20">
        <v>2200</v>
      </c>
      <c r="E80" s="71"/>
      <c r="F80" s="102" t="s">
        <v>92</v>
      </c>
      <c r="G80" s="103"/>
      <c r="H80" s="20">
        <v>800</v>
      </c>
    </row>
    <row r="81" spans="2:8" ht="15.75" x14ac:dyDescent="0.25">
      <c r="B81" s="71"/>
      <c r="C81" s="14" t="s">
        <v>93</v>
      </c>
      <c r="D81" s="20">
        <v>100</v>
      </c>
      <c r="E81" s="71"/>
      <c r="F81" s="102" t="s">
        <v>94</v>
      </c>
      <c r="G81" s="103"/>
      <c r="H81" s="20">
        <v>300</v>
      </c>
    </row>
    <row r="82" spans="2:8" ht="15.75" x14ac:dyDescent="0.25">
      <c r="B82" s="71"/>
      <c r="C82" s="14" t="s">
        <v>95</v>
      </c>
      <c r="D82" s="20">
        <v>1000</v>
      </c>
      <c r="E82" s="71"/>
      <c r="F82" s="110"/>
      <c r="G82" s="111"/>
      <c r="H82" s="72"/>
    </row>
    <row r="83" spans="2:8" ht="15.75" x14ac:dyDescent="0.25">
      <c r="B83" s="71"/>
      <c r="C83" s="14" t="s">
        <v>96</v>
      </c>
      <c r="D83" s="20">
        <v>1500</v>
      </c>
      <c r="E83" s="71"/>
      <c r="F83" s="110"/>
      <c r="G83" s="111"/>
      <c r="H83" s="72"/>
    </row>
    <row r="84" spans="2:8" ht="15.75" x14ac:dyDescent="0.25">
      <c r="B84" s="71"/>
      <c r="C84" s="14" t="s">
        <v>97</v>
      </c>
      <c r="D84" s="20">
        <v>700</v>
      </c>
      <c r="E84" s="71"/>
      <c r="F84" s="110"/>
      <c r="G84" s="111"/>
      <c r="H84" s="72"/>
    </row>
    <row r="85" spans="2:8" ht="15.75" x14ac:dyDescent="0.25">
      <c r="B85" s="71"/>
      <c r="C85" s="14" t="s">
        <v>98</v>
      </c>
      <c r="D85" s="20">
        <v>200</v>
      </c>
      <c r="E85" s="71"/>
      <c r="F85" s="110"/>
      <c r="G85" s="111"/>
      <c r="H85" s="72"/>
    </row>
    <row r="86" spans="2:8" ht="15.75" x14ac:dyDescent="0.25">
      <c r="B86" s="71"/>
      <c r="C86" s="14" t="s">
        <v>99</v>
      </c>
      <c r="D86" s="20">
        <v>300</v>
      </c>
      <c r="E86" s="71"/>
      <c r="F86" s="110"/>
      <c r="G86" s="111"/>
      <c r="H86" s="72"/>
    </row>
    <row r="87" spans="2:8" ht="15.75" x14ac:dyDescent="0.25">
      <c r="B87" s="71"/>
      <c r="C87" s="14" t="s">
        <v>100</v>
      </c>
      <c r="D87" s="20">
        <v>90</v>
      </c>
      <c r="E87" s="71"/>
      <c r="F87" s="110"/>
      <c r="G87" s="111"/>
      <c r="H87" s="72"/>
    </row>
    <row r="88" spans="2:8" ht="15.75" x14ac:dyDescent="0.25">
      <c r="B88" s="112" t="s">
        <v>101</v>
      </c>
      <c r="C88" s="113"/>
      <c r="D88" s="113"/>
      <c r="E88" s="113"/>
      <c r="F88" s="113"/>
      <c r="G88" s="103"/>
      <c r="H88" s="21">
        <f>(SUMPRODUCT(B67:B87,D67:D87)+SUMPRODUCT(E67:E87,H67:H87))/1000</f>
        <v>0</v>
      </c>
    </row>
    <row r="89" spans="2:8" ht="24.95" customHeight="1" x14ac:dyDescent="0.25">
      <c r="B89" s="1"/>
      <c r="C89" s="1"/>
      <c r="D89" s="1"/>
      <c r="E89" s="1"/>
      <c r="F89" s="1"/>
      <c r="G89" s="1"/>
      <c r="H89" s="1"/>
    </row>
    <row r="90" spans="2:8" ht="15.75" x14ac:dyDescent="0.25">
      <c r="B90" s="114" t="s">
        <v>102</v>
      </c>
      <c r="C90" s="115"/>
      <c r="D90" s="116"/>
      <c r="E90" s="66"/>
      <c r="F90" s="117"/>
      <c r="G90" s="113"/>
      <c r="H90" s="103"/>
    </row>
    <row r="91" spans="2:8" ht="15.75" x14ac:dyDescent="0.25">
      <c r="B91" s="117" t="s">
        <v>103</v>
      </c>
      <c r="C91" s="113"/>
      <c r="D91" s="103"/>
      <c r="E91" s="118" t="s">
        <v>104</v>
      </c>
      <c r="F91" s="113"/>
      <c r="G91" s="113"/>
      <c r="H91" s="103"/>
    </row>
    <row r="92" spans="2:8" ht="15.75" x14ac:dyDescent="0.25">
      <c r="B92" s="119" t="s">
        <v>64</v>
      </c>
      <c r="C92" s="121" t="s">
        <v>105</v>
      </c>
      <c r="D92" s="22" t="s">
        <v>106</v>
      </c>
      <c r="E92" s="123" t="s">
        <v>107</v>
      </c>
      <c r="F92" s="103"/>
      <c r="G92" s="124" t="s">
        <v>108</v>
      </c>
      <c r="H92" s="126" t="s">
        <v>109</v>
      </c>
    </row>
    <row r="93" spans="2:8" ht="15.75" x14ac:dyDescent="0.25">
      <c r="B93" s="120"/>
      <c r="C93" s="122"/>
      <c r="D93" s="23" t="s">
        <v>110</v>
      </c>
      <c r="E93" s="95" t="s">
        <v>111</v>
      </c>
      <c r="F93" s="24" t="s">
        <v>112</v>
      </c>
      <c r="G93" s="125"/>
      <c r="H93" s="120"/>
    </row>
    <row r="94" spans="2:8" ht="15.75" x14ac:dyDescent="0.25">
      <c r="B94" s="14" t="s">
        <v>113</v>
      </c>
      <c r="C94" s="67"/>
      <c r="D94" s="73"/>
      <c r="E94" s="74"/>
      <c r="F94" s="67"/>
      <c r="G94" s="67"/>
      <c r="H94" s="75"/>
    </row>
    <row r="95" spans="2:8" ht="15.75" x14ac:dyDescent="0.25">
      <c r="B95" s="14" t="s">
        <v>114</v>
      </c>
      <c r="C95" s="67"/>
      <c r="D95" s="73"/>
      <c r="E95" s="67"/>
      <c r="F95" s="67"/>
      <c r="G95" s="67"/>
      <c r="H95" s="75"/>
    </row>
    <row r="96" spans="2:8" ht="15.75" x14ac:dyDescent="0.25">
      <c r="B96" s="14" t="s">
        <v>115</v>
      </c>
      <c r="C96" s="67"/>
      <c r="D96" s="73"/>
      <c r="E96" s="67"/>
      <c r="F96" s="67"/>
      <c r="G96" s="67"/>
      <c r="H96" s="75"/>
    </row>
    <row r="97" spans="2:8" ht="15.75" x14ac:dyDescent="0.25">
      <c r="B97" s="14" t="s">
        <v>116</v>
      </c>
      <c r="C97" s="67"/>
      <c r="D97" s="73"/>
      <c r="E97" s="67"/>
      <c r="F97" s="67"/>
      <c r="G97" s="67"/>
      <c r="H97" s="75"/>
    </row>
    <row r="98" spans="2:8" ht="15.75" x14ac:dyDescent="0.25">
      <c r="B98" s="76"/>
      <c r="C98" s="67"/>
      <c r="D98" s="73"/>
      <c r="E98" s="67"/>
      <c r="F98" s="67"/>
      <c r="G98" s="67"/>
      <c r="H98" s="75"/>
    </row>
    <row r="99" spans="2:8" ht="15.75" x14ac:dyDescent="0.25">
      <c r="B99" s="76"/>
      <c r="C99" s="67"/>
      <c r="D99" s="73"/>
      <c r="E99" s="67"/>
      <c r="F99" s="67"/>
      <c r="G99" s="67"/>
      <c r="H99" s="75"/>
    </row>
    <row r="100" spans="2:8" ht="15.75" x14ac:dyDescent="0.25">
      <c r="B100" s="76"/>
      <c r="C100" s="67"/>
      <c r="D100" s="73"/>
      <c r="E100" s="67"/>
      <c r="F100" s="67"/>
      <c r="G100" s="67"/>
      <c r="H100" s="75"/>
    </row>
    <row r="101" spans="2:8" ht="15.75" x14ac:dyDescent="0.25">
      <c r="B101" s="76"/>
      <c r="C101" s="67"/>
      <c r="D101" s="73"/>
      <c r="E101" s="67"/>
      <c r="F101" s="67"/>
      <c r="G101" s="67"/>
      <c r="H101" s="75"/>
    </row>
    <row r="102" spans="2:8" ht="15.75" x14ac:dyDescent="0.25">
      <c r="B102" s="76"/>
      <c r="C102" s="67"/>
      <c r="D102" s="73"/>
      <c r="E102" s="67"/>
      <c r="F102" s="67"/>
      <c r="G102" s="67"/>
      <c r="H102" s="75"/>
    </row>
    <row r="103" spans="2:8" ht="15.75" x14ac:dyDescent="0.25">
      <c r="B103" s="117" t="s">
        <v>117</v>
      </c>
      <c r="C103" s="103"/>
      <c r="D103" s="67"/>
      <c r="E103" s="7" t="s">
        <v>118</v>
      </c>
      <c r="F103" s="127"/>
      <c r="G103" s="128"/>
      <c r="H103" s="111"/>
    </row>
    <row r="104" spans="2:8" ht="15.75" x14ac:dyDescent="0.25">
      <c r="B104" s="112" t="s">
        <v>119</v>
      </c>
      <c r="C104" s="103"/>
      <c r="D104" s="25">
        <f>SUM(H94:H102)</f>
        <v>0</v>
      </c>
      <c r="E104" s="112" t="s">
        <v>120</v>
      </c>
      <c r="F104" s="113"/>
      <c r="G104" s="103"/>
      <c r="H104" s="21">
        <f>H88+D104</f>
        <v>0</v>
      </c>
    </row>
    <row r="105" spans="2:8" ht="15.75" x14ac:dyDescent="0.25">
      <c r="B105" s="1"/>
      <c r="C105" s="1"/>
      <c r="D105" s="1"/>
      <c r="E105" s="1"/>
      <c r="F105" s="1"/>
      <c r="G105" s="1"/>
      <c r="H105" s="1"/>
    </row>
    <row r="106" spans="2:8" ht="15.75" x14ac:dyDescent="0.25">
      <c r="B106" s="10" t="s">
        <v>121</v>
      </c>
      <c r="C106" s="80"/>
      <c r="D106" s="80"/>
      <c r="E106" s="80"/>
      <c r="F106" s="80"/>
      <c r="G106" s="80"/>
      <c r="H106" s="81"/>
    </row>
    <row r="107" spans="2:8" ht="15.75" x14ac:dyDescent="0.25">
      <c r="B107" s="129" t="s">
        <v>122</v>
      </c>
      <c r="C107" s="113"/>
      <c r="D107" s="113"/>
      <c r="E107" s="113"/>
      <c r="F107" s="113"/>
      <c r="G107" s="113"/>
      <c r="H107" s="103"/>
    </row>
    <row r="108" spans="2:8" ht="15.75" x14ac:dyDescent="0.25">
      <c r="B108" s="130"/>
      <c r="C108" s="128"/>
      <c r="D108" s="128"/>
      <c r="E108" s="128"/>
      <c r="F108" s="128"/>
      <c r="G108" s="128"/>
      <c r="H108" s="111"/>
    </row>
    <row r="109" spans="2:8" ht="24.95" customHeight="1" x14ac:dyDescent="0.25">
      <c r="B109" s="131" t="s">
        <v>123</v>
      </c>
      <c r="C109" s="113"/>
      <c r="D109" s="113"/>
      <c r="E109" s="113"/>
      <c r="F109" s="113"/>
      <c r="G109" s="113"/>
      <c r="H109" s="103"/>
    </row>
    <row r="110" spans="2:8" ht="24.95" customHeight="1" x14ac:dyDescent="0.25">
      <c r="B110" s="147" t="s">
        <v>124</v>
      </c>
      <c r="C110" s="113"/>
      <c r="D110" s="103"/>
      <c r="E110" s="67"/>
      <c r="F110" s="131"/>
      <c r="G110" s="113"/>
      <c r="H110" s="103"/>
    </row>
    <row r="111" spans="2:8" ht="31.5" customHeight="1" x14ac:dyDescent="0.25">
      <c r="B111" s="147" t="s">
        <v>125</v>
      </c>
      <c r="C111" s="113"/>
      <c r="D111" s="103"/>
      <c r="E111" s="67"/>
      <c r="F111" s="131"/>
      <c r="G111" s="113"/>
      <c r="H111" s="103"/>
    </row>
    <row r="112" spans="2:8" ht="15.75" customHeight="1" x14ac:dyDescent="0.25">
      <c r="B112" s="148" t="s">
        <v>126</v>
      </c>
      <c r="C112" s="113"/>
      <c r="D112" s="103"/>
      <c r="E112" s="68"/>
      <c r="F112" s="131"/>
      <c r="G112" s="113"/>
      <c r="H112" s="103"/>
    </row>
    <row r="113" spans="2:8" ht="31.5" customHeight="1" x14ac:dyDescent="0.25">
      <c r="B113" s="149" t="s">
        <v>127</v>
      </c>
      <c r="C113" s="115"/>
      <c r="D113" s="115"/>
      <c r="E113" s="115"/>
      <c r="F113" s="115"/>
      <c r="G113" s="115"/>
      <c r="H113" s="116"/>
    </row>
    <row r="114" spans="2:8" ht="31.5" customHeight="1" x14ac:dyDescent="0.25">
      <c r="B114" s="132" t="s">
        <v>128</v>
      </c>
      <c r="C114" s="133"/>
      <c r="D114" s="133"/>
      <c r="E114" s="133"/>
      <c r="F114" s="133"/>
      <c r="G114" s="133"/>
      <c r="H114" s="134"/>
    </row>
    <row r="115" spans="2:8" ht="15.75" x14ac:dyDescent="0.25">
      <c r="B115" s="135" t="s">
        <v>129</v>
      </c>
      <c r="C115" s="136"/>
      <c r="D115" s="136"/>
      <c r="E115" s="136"/>
      <c r="F115" s="136"/>
      <c r="G115" s="136"/>
      <c r="H115" s="125"/>
    </row>
    <row r="116" spans="2:8" ht="15.75" x14ac:dyDescent="0.25">
      <c r="B116" s="1"/>
      <c r="C116" s="1"/>
      <c r="D116" s="1"/>
      <c r="E116" s="1"/>
      <c r="F116" s="1"/>
      <c r="G116" s="1"/>
      <c r="H116" s="1"/>
    </row>
    <row r="117" spans="2:8" ht="15.75" x14ac:dyDescent="0.25">
      <c r="B117" s="10" t="s">
        <v>130</v>
      </c>
      <c r="C117" s="80"/>
      <c r="D117" s="80"/>
      <c r="E117" s="80"/>
      <c r="F117" s="80"/>
      <c r="G117" s="80"/>
      <c r="H117" s="81"/>
    </row>
    <row r="118" spans="2:8" ht="15.75" x14ac:dyDescent="0.25">
      <c r="B118" s="137"/>
      <c r="C118" s="138"/>
      <c r="D118" s="138"/>
      <c r="E118" s="138"/>
      <c r="F118" s="138"/>
      <c r="G118" s="138"/>
      <c r="H118" s="139"/>
    </row>
    <row r="119" spans="2:8" ht="15.75" x14ac:dyDescent="0.25">
      <c r="B119" s="140"/>
      <c r="C119" s="141"/>
      <c r="D119" s="141"/>
      <c r="E119" s="141"/>
      <c r="F119" s="141"/>
      <c r="G119" s="141"/>
      <c r="H119" s="142"/>
    </row>
    <row r="120" spans="2:8" ht="15" customHeight="1" x14ac:dyDescent="0.25">
      <c r="B120" s="143"/>
      <c r="C120" s="144"/>
      <c r="D120" s="144"/>
      <c r="E120" s="144"/>
      <c r="F120" s="144"/>
      <c r="G120" s="144"/>
      <c r="H120" s="145"/>
    </row>
    <row r="121" spans="2:8" ht="31.5" customHeight="1" x14ac:dyDescent="0.25"/>
    <row r="122" spans="2:8" ht="15" customHeight="1" x14ac:dyDescent="0.25">
      <c r="B122" s="146" t="str">
        <f>IF('Data Validation'!D101,"Tudo pronto! Por favor, salve e envie o formulário como anexo de planilha eletrônica.","Opa! Parece que falta preencher o campo '"&amp;'Data Validation'!C101&amp;"'")</f>
        <v>Opa! Parece que falta preencher o campo 'CPF/CNPJ:*'</v>
      </c>
      <c r="C122" s="113"/>
      <c r="D122" s="113"/>
      <c r="E122" s="113"/>
      <c r="F122" s="113"/>
      <c r="G122" s="113"/>
      <c r="H122" s="103"/>
    </row>
    <row r="123" spans="2:8" ht="15.75" x14ac:dyDescent="0.25"/>
    <row r="124" spans="2:8" ht="15" customHeight="1" x14ac:dyDescent="0.25">
      <c r="B124" s="1" t="s">
        <v>131</v>
      </c>
    </row>
    <row r="125" spans="2:8" ht="15.75" x14ac:dyDescent="0.25"/>
    <row r="126" spans="2:8" ht="15.75" x14ac:dyDescent="0.25">
      <c r="B126" s="69" t="s">
        <v>132</v>
      </c>
      <c r="C126" s="69"/>
      <c r="D126" s="69"/>
      <c r="E126" s="70"/>
      <c r="F126" s="70"/>
    </row>
    <row r="127" spans="2:8" ht="15" customHeight="1" x14ac:dyDescent="0.25">
      <c r="B127" s="1" t="s">
        <v>133</v>
      </c>
    </row>
    <row r="128" spans="2:8" ht="15.75" x14ac:dyDescent="0.25"/>
    <row r="129" spans="2:2" ht="15.75" x14ac:dyDescent="0.25">
      <c r="B129" s="69" t="s">
        <v>134</v>
      </c>
    </row>
    <row r="130" spans="2:2" ht="15.75" x14ac:dyDescent="0.25">
      <c r="B130" s="1" t="s">
        <v>135</v>
      </c>
    </row>
    <row r="131" spans="2:2" ht="15" customHeight="1" x14ac:dyDescent="0.25">
      <c r="B131" s="26" t="s">
        <v>136</v>
      </c>
    </row>
    <row r="132" spans="2:2" ht="15.75" x14ac:dyDescent="0.25"/>
    <row r="133" spans="2:2" ht="15" customHeight="1" x14ac:dyDescent="0.25">
      <c r="B133" s="4" t="s">
        <v>12</v>
      </c>
    </row>
  </sheetData>
  <sheetProtection sheet="1" selectLockedCells="1"/>
  <mergeCells count="107">
    <mergeCell ref="B39:E40"/>
    <mergeCell ref="F39:H40"/>
    <mergeCell ref="B33:C33"/>
    <mergeCell ref="C36:D36"/>
    <mergeCell ref="C37:D37"/>
    <mergeCell ref="C38:D38"/>
    <mergeCell ref="B43:C43"/>
    <mergeCell ref="F43:G43"/>
    <mergeCell ref="B44:H44"/>
    <mergeCell ref="B46:C46"/>
    <mergeCell ref="D46:E46"/>
    <mergeCell ref="C47:D47"/>
    <mergeCell ref="F47:H47"/>
    <mergeCell ref="B48:C48"/>
    <mergeCell ref="D48:E48"/>
    <mergeCell ref="F49:G50"/>
    <mergeCell ref="F70:G70"/>
    <mergeCell ref="F71:G71"/>
    <mergeCell ref="D64:H64"/>
    <mergeCell ref="F66:G66"/>
    <mergeCell ref="F67:G67"/>
    <mergeCell ref="F68:G68"/>
    <mergeCell ref="F69:G69"/>
    <mergeCell ref="B49:D50"/>
    <mergeCell ref="B51:H51"/>
    <mergeCell ref="B52:H52"/>
    <mergeCell ref="B53:H53"/>
    <mergeCell ref="B54:F54"/>
    <mergeCell ref="B59:H59"/>
    <mergeCell ref="B60:C60"/>
    <mergeCell ref="D60:H60"/>
    <mergeCell ref="B63:H63"/>
    <mergeCell ref="E49:E50"/>
    <mergeCell ref="B14:H14"/>
    <mergeCell ref="B15:H15"/>
    <mergeCell ref="B16:H16"/>
    <mergeCell ref="B17:H17"/>
    <mergeCell ref="B23:C23"/>
    <mergeCell ref="D24:H24"/>
    <mergeCell ref="B18:H18"/>
    <mergeCell ref="F28:H28"/>
    <mergeCell ref="F29:G29"/>
    <mergeCell ref="B25:C25"/>
    <mergeCell ref="D25:H25"/>
    <mergeCell ref="F26:G26"/>
    <mergeCell ref="B27:C27"/>
    <mergeCell ref="F27:G27"/>
    <mergeCell ref="C28:D28"/>
    <mergeCell ref="B29:C29"/>
    <mergeCell ref="B19:H19"/>
    <mergeCell ref="G2:G3"/>
    <mergeCell ref="B6:H6"/>
    <mergeCell ref="B8:H8"/>
    <mergeCell ref="B9:H9"/>
    <mergeCell ref="B10:H10"/>
    <mergeCell ref="B11:H11"/>
    <mergeCell ref="B12:H12"/>
    <mergeCell ref="B7:H7"/>
    <mergeCell ref="B13:H13"/>
    <mergeCell ref="B2:D2"/>
    <mergeCell ref="B104:C104"/>
    <mergeCell ref="E104:G104"/>
    <mergeCell ref="B107:H107"/>
    <mergeCell ref="B108:H108"/>
    <mergeCell ref="B109:H109"/>
    <mergeCell ref="B114:H114"/>
    <mergeCell ref="B115:H115"/>
    <mergeCell ref="B118:H120"/>
    <mergeCell ref="B122:H122"/>
    <mergeCell ref="B110:D110"/>
    <mergeCell ref="F110:H110"/>
    <mergeCell ref="B111:D111"/>
    <mergeCell ref="F111:H111"/>
    <mergeCell ref="B112:D112"/>
    <mergeCell ref="F112:H112"/>
    <mergeCell ref="B113:H113"/>
    <mergeCell ref="B91:D91"/>
    <mergeCell ref="E91:H91"/>
    <mergeCell ref="B92:B93"/>
    <mergeCell ref="C92:C93"/>
    <mergeCell ref="E92:F92"/>
    <mergeCell ref="G92:G93"/>
    <mergeCell ref="H92:H93"/>
    <mergeCell ref="B103:C103"/>
    <mergeCell ref="F103:H103"/>
    <mergeCell ref="F81:G81"/>
    <mergeCell ref="F82:G82"/>
    <mergeCell ref="F83:G83"/>
    <mergeCell ref="F84:G84"/>
    <mergeCell ref="F85:G85"/>
    <mergeCell ref="F86:G86"/>
    <mergeCell ref="F87:G87"/>
    <mergeCell ref="B88:G88"/>
    <mergeCell ref="B90:D90"/>
    <mergeCell ref="F90:H90"/>
    <mergeCell ref="H49:H50"/>
    <mergeCell ref="F77:G77"/>
    <mergeCell ref="F78:G78"/>
    <mergeCell ref="F79:G79"/>
    <mergeCell ref="F80:G80"/>
    <mergeCell ref="F72:G72"/>
    <mergeCell ref="F73:G73"/>
    <mergeCell ref="F74:G74"/>
    <mergeCell ref="F75:G75"/>
    <mergeCell ref="F76:G76"/>
    <mergeCell ref="B55:F55"/>
    <mergeCell ref="B56:H56"/>
  </mergeCells>
  <conditionalFormatting sqref="B122:H122">
    <cfRule type="expression" dxfId="19" priority="10">
      <formula>LEFT($B$122,4)="Opa!"</formula>
    </cfRule>
    <cfRule type="expression" dxfId="18" priority="11">
      <formula>LEFT($B$122,12)="Tudo pronto!"</formula>
    </cfRule>
  </conditionalFormatting>
  <conditionalFormatting sqref="C94:C102 E94:H102 D94:D103 B98:B102">
    <cfRule type="expression" dxfId="17" priority="7">
      <formula>$E$90="Sim"</formula>
    </cfRule>
  </conditionalFormatting>
  <conditionalFormatting sqref="D60:H61">
    <cfRule type="expression" dxfId="16" priority="6">
      <formula>$B$59="Outro tipo de atendimento."</formula>
    </cfRule>
  </conditionalFormatting>
  <conditionalFormatting sqref="E49">
    <cfRule type="expression" dxfId="15" priority="2">
      <formula>OR(B34="Alteração de Carga",B34="Caixa Existente sem Alteração",B34="Desligamento")</formula>
    </cfRule>
  </conditionalFormatting>
  <conditionalFormatting sqref="E110:E112">
    <cfRule type="expression" dxfId="14" priority="9">
      <formula>$B$108="3 - Desejo ser beneficiado apenas com o(s) seguinte(s) item(ns):"</formula>
    </cfRule>
  </conditionalFormatting>
  <conditionalFormatting sqref="F29:G29">
    <cfRule type="expression" dxfId="13" priority="3">
      <formula>$D$29="Sim"</formula>
    </cfRule>
  </conditionalFormatting>
  <conditionalFormatting sqref="F103:H103">
    <cfRule type="expression" dxfId="12" priority="8">
      <formula>$D$103="Sim"</formula>
    </cfRule>
  </conditionalFormatting>
  <conditionalFormatting sqref="H36 C36:D38 F36:F38">
    <cfRule type="expression" dxfId="11" priority="4">
      <formula>$E$34="Não"</formula>
    </cfRule>
  </conditionalFormatting>
  <conditionalFormatting sqref="H48">
    <cfRule type="expression" dxfId="10" priority="5">
      <formula>$D$48="Outro"</formula>
    </cfRule>
  </conditionalFormatting>
  <conditionalFormatting sqref="H49">
    <cfRule type="expression" dxfId="9" priority="1">
      <formula>OR(E34="Alteração de Carga",E34="Caixa Existente sem Alteração",E34="Desligamento")</formula>
    </cfRule>
  </conditionalFormatting>
  <conditionalFormatting sqref="H94:H102">
    <cfRule type="expression" dxfId="8" priority="12">
      <formula>$F$160="Sim"</formula>
    </cfRule>
  </conditionalFormatting>
  <dataValidations count="20">
    <dataValidation type="decimal" allowBlank="1" showErrorMessage="1" sqref="E45" xr:uid="{00000000-0002-0000-0000-000000000000}">
      <formula1>3000000000</formula1>
      <formula2>3999999999</formula2>
    </dataValidation>
    <dataValidation type="decimal" operator="greaterThan" allowBlank="1" showInputMessage="1" showErrorMessage="1" prompt="Quantidade - Número" sqref="G94:G102" xr:uid="{00000000-0002-0000-0000-000001000000}">
      <formula1>-1</formula1>
    </dataValidation>
    <dataValidation type="custom" allowBlank="1" showInputMessage="1" showErrorMessage="1" prompt="Celular - Com DDD, apenas números e com o 9 na frente" sqref="E27" xr:uid="{00000000-0002-0000-0000-000002000000}">
      <formula1>AND(LEN(E27)=11,ISNUMBER(E27),E27=INT(E27))</formula1>
    </dataValidation>
    <dataValidation type="custom" allowBlank="1" showInputMessage="1" showErrorMessage="1" prompt="Telefone Fixo - Com DDD, apenas números" sqref="H27" xr:uid="{00000000-0002-0000-0000-000003000000}">
      <formula1>AND(LEN(H27)=10,ISNUMBER(H27),H27=INT(H27))</formula1>
    </dataValidation>
    <dataValidation type="list" allowBlank="1" showInputMessage="1" showErrorMessage="1" prompt="Classificação da Un. Consumidora - Selecione uma das opções" sqref="D48" xr:uid="{00000000-0002-0000-0000-000004000000}">
      <formula1>"Casa,Poço Artesiano,Irrigação,Aquicultura,Curral,Granja,Igreja,Outro"</formula1>
    </dataValidation>
    <dataValidation type="decimal" operator="greaterThan" allowBlank="1" showInputMessage="1" showErrorMessage="1" prompt="Potência Individual - Informar valor da potência (só números)" sqref="E94:E102" xr:uid="{00000000-0002-0000-0000-000006000000}">
      <formula1>-1</formula1>
    </dataValidation>
    <dataValidation type="decimal" operator="greaterThan" allowBlank="1" showInputMessage="1" showErrorMessage="1" prompt="Potência Absorvida - Potência absorvida pela rede em kW, apenas números. Em caso de dúvida, olhe o Anexo I" sqref="H94:H102" xr:uid="{00000000-0002-0000-0000-000007000000}">
      <formula1>-1</formula1>
    </dataValidation>
    <dataValidation type="custom" allowBlank="1" showInputMessage="1" showErrorMessage="1" prompt="Latitude - Valor da latitude em número com seis casas decimais (se atente para uso de ponto ou vírgula corretamente)_x000a__x000a_Ex.: -22,216745" sqref="E43" xr:uid="{00000000-0002-0000-0000-000008000000}">
      <formula1>OR(AND(14.23&lt;=E43,E43&lt;=22.91),AND(-22.91&lt;=E43,E43&lt;=-14.23))</formula1>
    </dataValidation>
    <dataValidation type="list" allowBlank="1" showInputMessage="1" showErrorMessage="1" prompt="Favor escolher entre &quot;Sim&quot; ou &quot;Não&quot;" sqref="D29 F30 E90 D103 E110:E112 G54:G55" xr:uid="{00000000-0002-0000-0000-000009000000}">
      <formula1>"Sim,Não"</formula1>
    </dataValidation>
    <dataValidation type="list" allowBlank="1" showInputMessage="1" showErrorMessage="1" prompt="Número de Fases - Escolha entre Monofásico (1), Bifásico (2), Trifásico (3)" sqref="C94:C102" xr:uid="{00000000-0002-0000-0000-00000A000000}">
      <formula1>"Monofásico,Bifásico,Trifásico"</formula1>
    </dataValidation>
    <dataValidation type="list" allowBlank="1" showErrorMessage="1" sqref="E34 E49 H49" xr:uid="{00000000-0002-0000-0000-00000C000000}">
      <formula1>"Sim,Não"</formula1>
    </dataValidation>
    <dataValidation type="decimal" operator="greaterThanOrEqual" allowBlank="1" showInputMessage="1" showErrorMessage="1" prompt="Quantidade - Número de objetos na instalação" sqref="B67:B87 E67:E87" xr:uid="{00000000-0002-0000-0000-00000E000000}">
      <formula1>0</formula1>
    </dataValidation>
    <dataValidation type="decimal" operator="greaterThan" allowBlank="1" showInputMessage="1" showErrorMessage="1" prompt="Potência em Watts (W) - Apenas números" sqref="H82:H87" xr:uid="{00000000-0002-0000-0000-00000F000000}">
      <formula1>-1</formula1>
    </dataValidation>
    <dataValidation type="custom" allowBlank="1" showInputMessage="1" showErrorMessage="1" prompt="Longitude - Valor da longitude em número com seis casas decimais (se atente para uso de ponto ou vírgula corretamente)._x000a__x000a_Ex.: -45,932009" sqref="H43" xr:uid="{00000000-0002-0000-0000-000010000000}">
      <formula1>OR(AND(39.85&lt;=H43,H43&lt;=51.05),AND(-51.05&lt;=H43,H43&lt;=-39.85))</formula1>
    </dataValidation>
    <dataValidation type="list" allowBlank="1" showInputMessage="1" showErrorMessage="1" prompt="Erro - Por favor selecione um dos valores na lista" sqref="D94:D102" xr:uid="{00000000-0002-0000-0000-000012000000}">
      <formula1>"127.0,220.0"</formula1>
    </dataValidation>
    <dataValidation type="list" allowBlank="1" showErrorMessage="1" sqref="D33" xr:uid="{00000000-0002-0000-0000-000013000000}">
      <formula1>"1.0,6.0,11.0,17.0,22.0,27.0"</formula1>
    </dataValidation>
    <dataValidation type="list" allowBlank="1" showInputMessage="1" showErrorMessage="1" prompt="Unidade de Potência - Coloque a unidade de potência em kW, W, HP ou CV" sqref="F94:F102" xr:uid="{00000000-0002-0000-0000-000014000000}">
      <formula1>"kW,W,CV,HP"</formula1>
    </dataValidation>
    <dataValidation type="date" allowBlank="1" showInputMessage="1" showErrorMessage="1" prompt="Data de Nascimento - Formato DD/MM/AAAA - Favor inserir as barras" sqref="H26" xr:uid="{00000000-0002-0000-0000-000016000000}">
      <formula1>1</formula1>
      <formula2>44197</formula2>
    </dataValidation>
    <dataValidation type="decimal" operator="greaterThan" allowBlank="1" showInputMessage="1" showErrorMessage="1" prompt="CEP - Apenas números" sqref="F37" xr:uid="{00000000-0002-0000-0000-000017000000}">
      <formula1>-1</formula1>
    </dataValidation>
    <dataValidation type="custom" allowBlank="1" showInputMessage="1" showErrorMessage="1" prompt="Estado - Sigla (ex.: MG)" sqref="F38" xr:uid="{00000000-0002-0000-0000-000018000000}">
      <formula1>EQ(LEN(F38),(2))</formula1>
    </dataValidation>
  </dataValidations>
  <pageMargins left="0" right="0" top="0" bottom="0" header="0" footer="0"/>
  <pageSetup paperSize="9" scale="51" fitToHeight="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000-00000D000000}">
          <x14:formula1>
            <xm:f>'Data Validation'!$B$36:$B$41</xm:f>
          </x14:formula1>
          <xm:sqref>B59</xm:sqref>
        </x14:dataValidation>
        <x14:dataValidation type="list" allowBlank="1" showErrorMessage="1" xr:uid="{00000000-0002-0000-0000-000011000000}">
          <x14:formula1>
            <xm:f>'Data Validation'!$B$63:$B$65</xm:f>
          </x14:formula1>
          <xm:sqref>B108</xm:sqref>
        </x14:dataValidation>
        <x14:dataValidation type="list" allowBlank="1" showInputMessage="1" showErrorMessage="1" prompt="Disjuntor solicitado - Favor escolher um da lista" xr:uid="{00000000-0002-0000-0000-000005000000}">
          <x14:formula1>
            <xm:f>'Data Validation'!$N$43:$N$54</xm:f>
          </x14:formula1>
          <xm:sqref>C64</xm:sqref>
        </x14:dataValidation>
        <x14:dataValidation type="custom" allowBlank="1" showInputMessage="1" showErrorMessage="1" prompt="NIS - Apenas números" xr:uid="{00000000-0002-0000-0000-00000B000000}">
          <x14:formula1>
            <xm:f>AND(F29&lt;&gt;0,ISNUMBER(F29),RIGHT(F29,1)*1='Data Validation'!F33*1)</xm:f>
          </x14:formula1>
          <xm:sqref>F29</xm:sqref>
        </x14:dataValidation>
        <x14:dataValidation type="custom" allowBlank="1" showInputMessage="1" showErrorMessage="1" prompt="CPF/CNPJ - Insira apenas os números do CPF/CNPJ" xr:uid="{00000000-0002-0000-0000-000015000000}">
          <x14:formula1>
            <xm:f>AND(E26&lt;&gt;0,ISNUMBER(E26),OR(OR(RIGHT(E26,2)*1='Data Validation'!F7*10+'Data Validation'!F12*1,RIGHT(E26,2)*1='Data Validation'!F20*10+'Data Validation'!F25*1)))</xm:f>
          </x14:formula1>
          <xm:sqref>E26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B2:O23"/>
  <sheetViews>
    <sheetView showGridLines="0" workbookViewId="0">
      <selection activeCell="D60" sqref="D60:H60"/>
    </sheetView>
  </sheetViews>
  <sheetFormatPr defaultColWidth="11.125" defaultRowHeight="15" customHeight="1" x14ac:dyDescent="0.25"/>
  <cols>
    <col min="1" max="1" width="10.625" customWidth="1"/>
    <col min="2" max="2" width="45.625" customWidth="1"/>
    <col min="3" max="26" width="10.625" customWidth="1"/>
  </cols>
  <sheetData>
    <row r="2" spans="2:15" ht="15" customHeight="1" x14ac:dyDescent="0.3">
      <c r="B2" s="27" t="s">
        <v>137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2:15" ht="15" customHeight="1" x14ac:dyDescent="0.3">
      <c r="B3" s="29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spans="2:15" ht="18.75" x14ac:dyDescent="0.25">
      <c r="B4" s="30" t="s">
        <v>138</v>
      </c>
      <c r="C4" s="31" t="s">
        <v>139</v>
      </c>
      <c r="D4" s="31" t="s">
        <v>140</v>
      </c>
      <c r="E4" s="31" t="s">
        <v>141</v>
      </c>
      <c r="F4" s="31" t="s">
        <v>142</v>
      </c>
      <c r="G4" s="31">
        <v>1</v>
      </c>
      <c r="H4" s="31" t="s">
        <v>143</v>
      </c>
      <c r="I4" s="31">
        <v>2</v>
      </c>
      <c r="J4" s="31">
        <v>3</v>
      </c>
      <c r="K4" s="31">
        <v>4</v>
      </c>
      <c r="L4" s="31">
        <v>5</v>
      </c>
      <c r="M4" s="31" t="s">
        <v>144</v>
      </c>
      <c r="N4" s="32">
        <v>10</v>
      </c>
      <c r="O4" s="32" t="s">
        <v>145</v>
      </c>
    </row>
    <row r="5" spans="2:15" ht="18.75" x14ac:dyDescent="0.25">
      <c r="B5" s="33" t="s">
        <v>146</v>
      </c>
      <c r="C5" s="34" t="s">
        <v>147</v>
      </c>
      <c r="D5" s="34" t="s">
        <v>148</v>
      </c>
      <c r="E5" s="34" t="s">
        <v>149</v>
      </c>
      <c r="F5" s="34" t="s">
        <v>150</v>
      </c>
      <c r="G5" s="34" t="s">
        <v>151</v>
      </c>
      <c r="H5" s="34" t="s">
        <v>152</v>
      </c>
      <c r="I5" s="34" t="s">
        <v>153</v>
      </c>
      <c r="J5" s="34" t="s">
        <v>154</v>
      </c>
      <c r="K5" s="34" t="s">
        <v>155</v>
      </c>
      <c r="L5" s="34" t="s">
        <v>156</v>
      </c>
      <c r="M5" s="34" t="s">
        <v>157</v>
      </c>
      <c r="N5" s="35" t="s">
        <v>158</v>
      </c>
      <c r="O5" s="35" t="s">
        <v>159</v>
      </c>
    </row>
    <row r="6" spans="2:15" ht="18.75" x14ac:dyDescent="0.25">
      <c r="B6" s="33" t="s">
        <v>160</v>
      </c>
      <c r="C6" s="34" t="s">
        <v>161</v>
      </c>
      <c r="D6" s="34" t="s">
        <v>162</v>
      </c>
      <c r="E6" s="34" t="s">
        <v>163</v>
      </c>
      <c r="F6" s="34" t="s">
        <v>164</v>
      </c>
      <c r="G6" s="34" t="s">
        <v>165</v>
      </c>
      <c r="H6" s="34" t="s">
        <v>166</v>
      </c>
      <c r="I6" s="34" t="s">
        <v>167</v>
      </c>
      <c r="J6" s="34" t="s">
        <v>168</v>
      </c>
      <c r="K6" s="34" t="s">
        <v>169</v>
      </c>
      <c r="L6" s="34" t="s">
        <v>170</v>
      </c>
      <c r="M6" s="34" t="s">
        <v>171</v>
      </c>
      <c r="N6" s="35" t="s">
        <v>172</v>
      </c>
      <c r="O6" s="35" t="s">
        <v>173</v>
      </c>
    </row>
    <row r="7" spans="2:15" ht="15" customHeight="1" x14ac:dyDescent="0.3">
      <c r="B7" s="36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2:15" ht="15" customHeight="1" x14ac:dyDescent="0.3">
      <c r="B8" s="27" t="s">
        <v>174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</row>
    <row r="9" spans="2:15" ht="15" customHeight="1" x14ac:dyDescent="0.3">
      <c r="B9" s="27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</row>
    <row r="10" spans="2:15" ht="15" customHeight="1" x14ac:dyDescent="0.3">
      <c r="B10" s="30" t="s">
        <v>138</v>
      </c>
      <c r="C10" s="31" t="s">
        <v>175</v>
      </c>
      <c r="D10" s="31" t="s">
        <v>139</v>
      </c>
      <c r="E10" s="31" t="s">
        <v>140</v>
      </c>
      <c r="F10" s="31" t="s">
        <v>141</v>
      </c>
      <c r="G10" s="31" t="s">
        <v>142</v>
      </c>
      <c r="H10" s="37">
        <v>1</v>
      </c>
      <c r="I10" s="37" t="s">
        <v>143</v>
      </c>
      <c r="J10" s="37">
        <v>2</v>
      </c>
      <c r="K10" s="37">
        <v>3</v>
      </c>
      <c r="L10" s="37">
        <v>4</v>
      </c>
      <c r="M10" s="37">
        <v>5</v>
      </c>
      <c r="N10" s="28"/>
      <c r="O10" s="28"/>
    </row>
    <row r="11" spans="2:15" ht="15" customHeight="1" x14ac:dyDescent="0.3">
      <c r="B11" s="33" t="s">
        <v>146</v>
      </c>
      <c r="C11" s="34" t="s">
        <v>176</v>
      </c>
      <c r="D11" s="34" t="s">
        <v>177</v>
      </c>
      <c r="E11" s="34" t="s">
        <v>178</v>
      </c>
      <c r="F11" s="34" t="s">
        <v>179</v>
      </c>
      <c r="G11" s="34" t="s">
        <v>180</v>
      </c>
      <c r="H11" s="34" t="s">
        <v>181</v>
      </c>
      <c r="I11" s="34" t="s">
        <v>152</v>
      </c>
      <c r="J11" s="34" t="s">
        <v>182</v>
      </c>
      <c r="K11" s="34" t="s">
        <v>183</v>
      </c>
      <c r="L11" s="34" t="s">
        <v>184</v>
      </c>
      <c r="M11" s="34" t="s">
        <v>185</v>
      </c>
      <c r="N11" s="28"/>
      <c r="O11" s="28"/>
    </row>
    <row r="12" spans="2:15" ht="15" customHeight="1" x14ac:dyDescent="0.3">
      <c r="B12" s="33" t="s">
        <v>160</v>
      </c>
      <c r="C12" s="34" t="s">
        <v>186</v>
      </c>
      <c r="D12" s="34" t="s">
        <v>187</v>
      </c>
      <c r="E12" s="34" t="s">
        <v>188</v>
      </c>
      <c r="F12" s="34" t="s">
        <v>189</v>
      </c>
      <c r="G12" s="34" t="s">
        <v>190</v>
      </c>
      <c r="H12" s="34" t="s">
        <v>191</v>
      </c>
      <c r="I12" s="34" t="s">
        <v>192</v>
      </c>
      <c r="J12" s="34" t="s">
        <v>193</v>
      </c>
      <c r="K12" s="34" t="s">
        <v>194</v>
      </c>
      <c r="L12" s="34" t="s">
        <v>195</v>
      </c>
      <c r="M12" s="34" t="s">
        <v>196</v>
      </c>
      <c r="N12" s="28"/>
      <c r="O12" s="28"/>
    </row>
    <row r="13" spans="2:15" ht="15" customHeight="1" x14ac:dyDescent="0.3">
      <c r="B13" s="36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2:15" ht="15" customHeight="1" x14ac:dyDescent="0.3">
      <c r="B14" s="30" t="s">
        <v>138</v>
      </c>
      <c r="C14" s="37">
        <v>6</v>
      </c>
      <c r="D14" s="37" t="s">
        <v>144</v>
      </c>
      <c r="E14" s="37">
        <v>10</v>
      </c>
      <c r="F14" s="37" t="s">
        <v>145</v>
      </c>
      <c r="G14" s="37">
        <v>15</v>
      </c>
      <c r="H14" s="37">
        <v>20</v>
      </c>
      <c r="I14" s="37">
        <v>25</v>
      </c>
      <c r="J14" s="37">
        <v>30</v>
      </c>
      <c r="K14" s="37">
        <v>50</v>
      </c>
      <c r="L14" s="37">
        <v>60</v>
      </c>
      <c r="M14" s="37">
        <v>75</v>
      </c>
      <c r="N14" s="28"/>
      <c r="O14" s="28"/>
    </row>
    <row r="15" spans="2:15" ht="15" customHeight="1" x14ac:dyDescent="0.3">
      <c r="B15" s="33" t="s">
        <v>146</v>
      </c>
      <c r="C15" s="34" t="s">
        <v>197</v>
      </c>
      <c r="D15" s="34" t="s">
        <v>198</v>
      </c>
      <c r="E15" s="34" t="s">
        <v>199</v>
      </c>
      <c r="F15" s="34" t="s">
        <v>200</v>
      </c>
      <c r="G15" s="34" t="s">
        <v>201</v>
      </c>
      <c r="H15" s="34" t="s">
        <v>202</v>
      </c>
      <c r="I15" s="34" t="s">
        <v>203</v>
      </c>
      <c r="J15" s="34" t="s">
        <v>204</v>
      </c>
      <c r="K15" s="34" t="s">
        <v>205</v>
      </c>
      <c r="L15" s="34" t="s">
        <v>206</v>
      </c>
      <c r="M15" s="34" t="s">
        <v>207</v>
      </c>
      <c r="N15" s="28"/>
      <c r="O15" s="28"/>
    </row>
    <row r="16" spans="2:15" ht="15" customHeight="1" x14ac:dyDescent="0.3">
      <c r="B16" s="33" t="s">
        <v>160</v>
      </c>
      <c r="C16" s="34" t="s">
        <v>208</v>
      </c>
      <c r="D16" s="34" t="s">
        <v>209</v>
      </c>
      <c r="E16" s="34" t="s">
        <v>210</v>
      </c>
      <c r="F16" s="34" t="s">
        <v>211</v>
      </c>
      <c r="G16" s="34" t="s">
        <v>212</v>
      </c>
      <c r="H16" s="34" t="s">
        <v>213</v>
      </c>
      <c r="I16" s="34" t="s">
        <v>214</v>
      </c>
      <c r="J16" s="34" t="s">
        <v>215</v>
      </c>
      <c r="K16" s="34" t="s">
        <v>216</v>
      </c>
      <c r="L16" s="34" t="s">
        <v>217</v>
      </c>
      <c r="M16" s="34" t="s">
        <v>218</v>
      </c>
      <c r="N16" s="28"/>
      <c r="O16" s="28"/>
    </row>
    <row r="17" spans="2:15" ht="15" customHeight="1" x14ac:dyDescent="0.3">
      <c r="B17" s="29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2:15" ht="15" customHeight="1" x14ac:dyDescent="0.3">
      <c r="B18" s="36" t="s">
        <v>219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2:15" ht="15" customHeight="1" x14ac:dyDescent="0.3">
      <c r="B19" s="36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2:15" ht="15" customHeight="1" x14ac:dyDescent="0.3">
      <c r="B20" s="27" t="s">
        <v>220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2:15" ht="15" customHeight="1" x14ac:dyDescent="0.3">
      <c r="B21" s="3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2:15" ht="18.75" x14ac:dyDescent="0.3">
      <c r="B22" s="30" t="s">
        <v>221</v>
      </c>
      <c r="C22" s="37">
        <v>8.5</v>
      </c>
      <c r="D22" s="37">
        <v>10</v>
      </c>
      <c r="E22" s="37">
        <v>12</v>
      </c>
      <c r="F22" s="37">
        <v>14</v>
      </c>
      <c r="G22" s="37">
        <v>18</v>
      </c>
      <c r="H22" s="37">
        <v>21</v>
      </c>
      <c r="I22" s="37">
        <v>30</v>
      </c>
      <c r="J22" s="28"/>
      <c r="K22" s="28"/>
      <c r="L22" s="28"/>
      <c r="M22" s="28"/>
      <c r="N22" s="28"/>
      <c r="O22" s="28"/>
    </row>
    <row r="23" spans="2:15" ht="18.75" x14ac:dyDescent="0.3">
      <c r="B23" s="33" t="s">
        <v>222</v>
      </c>
      <c r="C23" s="34" t="s">
        <v>223</v>
      </c>
      <c r="D23" s="34" t="s">
        <v>224</v>
      </c>
      <c r="E23" s="34" t="s">
        <v>225</v>
      </c>
      <c r="F23" s="34" t="s">
        <v>226</v>
      </c>
      <c r="G23" s="34" t="s">
        <v>227</v>
      </c>
      <c r="H23" s="34" t="s">
        <v>228</v>
      </c>
      <c r="I23" s="34" t="s">
        <v>229</v>
      </c>
      <c r="J23" s="28"/>
      <c r="K23" s="28"/>
      <c r="L23" s="28"/>
      <c r="M23" s="28"/>
      <c r="N23" s="28"/>
      <c r="O23" s="28"/>
    </row>
  </sheetData>
  <sheetProtection sheet="1" objects="1" scenarios="1" selectLockedCells="1"/>
  <pageMargins left="0.7" right="0.7" top="0.75" bottom="0.75" header="0" footer="0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2:O101"/>
  <sheetViews>
    <sheetView workbookViewId="0">
      <selection activeCell="E18" sqref="E18"/>
    </sheetView>
  </sheetViews>
  <sheetFormatPr defaultColWidth="11.125" defaultRowHeight="15" customHeight="1" x14ac:dyDescent="0.25"/>
  <cols>
    <col min="1" max="1" width="10.625" customWidth="1"/>
    <col min="2" max="2" width="20.125" customWidth="1"/>
    <col min="3" max="3" width="12" customWidth="1"/>
    <col min="4" max="26" width="10.625" customWidth="1"/>
  </cols>
  <sheetData>
    <row r="2" spans="1:15" ht="15.75" x14ac:dyDescent="0.25">
      <c r="C2" s="1"/>
    </row>
    <row r="3" spans="1:15" ht="15.75" x14ac:dyDescent="0.25">
      <c r="A3" s="39" t="s">
        <v>230</v>
      </c>
      <c r="B3" s="40">
        <f>'Análise Para Conexão Nova Rural'!E26</f>
        <v>0</v>
      </c>
    </row>
    <row r="4" spans="1:15" ht="15.75" x14ac:dyDescent="0.25">
      <c r="A4" s="41" t="s">
        <v>230</v>
      </c>
      <c r="B4" s="42">
        <f t="shared" ref="B4:L4" si="0">IFERROR(MID($B$3,LEN($B$3)-B5,1),0)</f>
        <v>0</v>
      </c>
      <c r="C4" s="42">
        <f t="shared" si="0"/>
        <v>0</v>
      </c>
      <c r="D4" s="42">
        <f t="shared" si="0"/>
        <v>0</v>
      </c>
      <c r="E4" s="42">
        <f t="shared" si="0"/>
        <v>0</v>
      </c>
      <c r="F4" s="42">
        <f t="shared" si="0"/>
        <v>0</v>
      </c>
      <c r="G4" s="42">
        <f t="shared" si="0"/>
        <v>0</v>
      </c>
      <c r="H4" s="42">
        <f t="shared" si="0"/>
        <v>0</v>
      </c>
      <c r="I4" s="42">
        <f t="shared" si="0"/>
        <v>0</v>
      </c>
      <c r="J4" s="42">
        <f t="shared" si="0"/>
        <v>0</v>
      </c>
      <c r="K4" s="41">
        <f t="shared" si="0"/>
        <v>0</v>
      </c>
      <c r="L4" s="41" t="str">
        <f t="shared" si="0"/>
        <v>0</v>
      </c>
    </row>
    <row r="5" spans="1:15" ht="15.75" x14ac:dyDescent="0.25">
      <c r="A5" s="41" t="s">
        <v>231</v>
      </c>
      <c r="B5" s="42">
        <v>10</v>
      </c>
      <c r="C5" s="42">
        <v>9</v>
      </c>
      <c r="D5" s="42">
        <v>8</v>
      </c>
      <c r="E5" s="42">
        <v>7</v>
      </c>
      <c r="F5" s="42">
        <v>6</v>
      </c>
      <c r="G5" s="42">
        <v>5</v>
      </c>
      <c r="H5" s="42">
        <v>4</v>
      </c>
      <c r="I5" s="42">
        <v>3</v>
      </c>
      <c r="J5" s="42">
        <v>2</v>
      </c>
      <c r="K5" s="41">
        <v>1</v>
      </c>
      <c r="L5" s="41">
        <v>0</v>
      </c>
    </row>
    <row r="6" spans="1:15" ht="15.75" x14ac:dyDescent="0.25">
      <c r="A6" s="41" t="s">
        <v>232</v>
      </c>
      <c r="B6" s="41">
        <f t="shared" ref="B6:J6" si="1">B5*B4</f>
        <v>0</v>
      </c>
      <c r="C6" s="41">
        <f t="shared" si="1"/>
        <v>0</v>
      </c>
      <c r="D6" s="41">
        <f t="shared" si="1"/>
        <v>0</v>
      </c>
      <c r="E6" s="41">
        <f t="shared" si="1"/>
        <v>0</v>
      </c>
      <c r="F6" s="41">
        <f t="shared" si="1"/>
        <v>0</v>
      </c>
      <c r="G6" s="41">
        <f t="shared" si="1"/>
        <v>0</v>
      </c>
      <c r="H6" s="41">
        <f t="shared" si="1"/>
        <v>0</v>
      </c>
      <c r="I6" s="41">
        <f t="shared" si="1"/>
        <v>0</v>
      </c>
      <c r="J6" s="41">
        <f t="shared" si="1"/>
        <v>0</v>
      </c>
    </row>
    <row r="7" spans="1:15" ht="15.75" x14ac:dyDescent="0.25">
      <c r="A7" s="41" t="s">
        <v>233</v>
      </c>
      <c r="B7" s="41">
        <f>SUMPRODUCT(B6:J6)</f>
        <v>0</v>
      </c>
      <c r="C7" s="41" t="s">
        <v>234</v>
      </c>
      <c r="D7" s="41">
        <f>MOD(B7,11)</f>
        <v>0</v>
      </c>
      <c r="E7" s="43" t="s">
        <v>235</v>
      </c>
      <c r="F7" s="43">
        <f>IF(D7&lt;2,0,11-D7)</f>
        <v>0</v>
      </c>
      <c r="I7" s="44"/>
      <c r="J7" s="44"/>
    </row>
    <row r="8" spans="1:15" ht="15.75" x14ac:dyDescent="0.25">
      <c r="A8" s="44"/>
      <c r="B8" s="44"/>
      <c r="C8" s="44"/>
      <c r="D8" s="44"/>
      <c r="E8" s="44"/>
      <c r="F8" s="44"/>
      <c r="G8" s="44"/>
      <c r="H8" s="44"/>
      <c r="I8" s="44"/>
      <c r="J8" s="44"/>
    </row>
    <row r="9" spans="1:15" ht="15.75" x14ac:dyDescent="0.25">
      <c r="A9" s="41" t="s">
        <v>230</v>
      </c>
      <c r="B9" s="42">
        <f t="shared" ref="B9:L9" si="2">B4</f>
        <v>0</v>
      </c>
      <c r="C9" s="42">
        <f t="shared" si="2"/>
        <v>0</v>
      </c>
      <c r="D9" s="42">
        <f t="shared" si="2"/>
        <v>0</v>
      </c>
      <c r="E9" s="42">
        <f t="shared" si="2"/>
        <v>0</v>
      </c>
      <c r="F9" s="42">
        <f t="shared" si="2"/>
        <v>0</v>
      </c>
      <c r="G9" s="42">
        <f t="shared" si="2"/>
        <v>0</v>
      </c>
      <c r="H9" s="42">
        <f t="shared" si="2"/>
        <v>0</v>
      </c>
      <c r="I9" s="42">
        <f t="shared" si="2"/>
        <v>0</v>
      </c>
      <c r="J9" s="42">
        <f t="shared" si="2"/>
        <v>0</v>
      </c>
      <c r="K9" s="41">
        <f t="shared" si="2"/>
        <v>0</v>
      </c>
      <c r="L9" s="41" t="str">
        <f t="shared" si="2"/>
        <v>0</v>
      </c>
    </row>
    <row r="10" spans="1:15" ht="15.75" x14ac:dyDescent="0.25">
      <c r="A10" s="41" t="s">
        <v>231</v>
      </c>
      <c r="B10" s="41">
        <v>11</v>
      </c>
      <c r="C10" s="41">
        <v>10</v>
      </c>
      <c r="D10" s="41">
        <v>9</v>
      </c>
      <c r="E10" s="41">
        <v>8</v>
      </c>
      <c r="F10" s="41">
        <v>7</v>
      </c>
      <c r="G10" s="41">
        <v>6</v>
      </c>
      <c r="H10" s="41">
        <v>5</v>
      </c>
      <c r="I10" s="41">
        <v>4</v>
      </c>
      <c r="J10" s="41">
        <v>3</v>
      </c>
      <c r="K10" s="41">
        <v>2</v>
      </c>
    </row>
    <row r="11" spans="1:15" ht="15.75" x14ac:dyDescent="0.25">
      <c r="A11" s="41" t="s">
        <v>232</v>
      </c>
      <c r="B11" s="41">
        <f t="shared" ref="B11:K11" si="3">B9*B10</f>
        <v>0</v>
      </c>
      <c r="C11" s="41">
        <f t="shared" si="3"/>
        <v>0</v>
      </c>
      <c r="D11" s="41">
        <f t="shared" si="3"/>
        <v>0</v>
      </c>
      <c r="E11" s="41">
        <f t="shared" si="3"/>
        <v>0</v>
      </c>
      <c r="F11" s="41">
        <f t="shared" si="3"/>
        <v>0</v>
      </c>
      <c r="G11" s="41">
        <f t="shared" si="3"/>
        <v>0</v>
      </c>
      <c r="H11" s="41">
        <f t="shared" si="3"/>
        <v>0</v>
      </c>
      <c r="I11" s="41">
        <f t="shared" si="3"/>
        <v>0</v>
      </c>
      <c r="J11" s="41">
        <f t="shared" si="3"/>
        <v>0</v>
      </c>
      <c r="K11" s="41">
        <f t="shared" si="3"/>
        <v>0</v>
      </c>
    </row>
    <row r="12" spans="1:15" ht="15.75" x14ac:dyDescent="0.25">
      <c r="A12" s="41" t="s">
        <v>233</v>
      </c>
      <c r="B12" s="41">
        <f>SUM(B11:K11)</f>
        <v>0</v>
      </c>
      <c r="C12" s="41" t="s">
        <v>234</v>
      </c>
      <c r="D12" s="41">
        <f>MOD(B12,11)</f>
        <v>0</v>
      </c>
      <c r="E12" s="43" t="s">
        <v>236</v>
      </c>
      <c r="F12" s="43">
        <f>IF(D12&lt;2,0,11-D12)</f>
        <v>0</v>
      </c>
      <c r="G12" s="44"/>
      <c r="H12" s="44"/>
      <c r="I12" s="44"/>
      <c r="J12" s="44"/>
    </row>
    <row r="13" spans="1:15" ht="15.75" x14ac:dyDescent="0.25">
      <c r="A13" s="41" t="s">
        <v>237</v>
      </c>
      <c r="B13" s="19" t="b">
        <f>IF(AND(K4*1=F7,L4*1=F12),TRUE)</f>
        <v>1</v>
      </c>
      <c r="C13" s="44"/>
      <c r="D13" s="44"/>
      <c r="E13" s="44"/>
      <c r="F13" s="44"/>
      <c r="G13" s="44"/>
      <c r="H13" s="44"/>
      <c r="I13" s="44"/>
      <c r="J13" s="44"/>
    </row>
    <row r="14" spans="1:15" ht="15" customHeight="1" x14ac:dyDescent="0.25">
      <c r="A14" s="44"/>
      <c r="B14" s="44"/>
      <c r="C14" s="44"/>
      <c r="D14" s="44"/>
      <c r="E14" s="44"/>
      <c r="F14" s="44"/>
      <c r="G14" s="44"/>
      <c r="H14" s="44"/>
      <c r="I14" s="44"/>
      <c r="J14" s="44"/>
    </row>
    <row r="15" spans="1:15" ht="15.75" x14ac:dyDescent="0.25">
      <c r="A15" s="45" t="s">
        <v>238</v>
      </c>
      <c r="B15" s="46">
        <f>'Análise Para Conexão Nova Rural'!E26</f>
        <v>0</v>
      </c>
    </row>
    <row r="16" spans="1:15" ht="15.75" x14ac:dyDescent="0.25">
      <c r="A16" s="44" t="s">
        <v>238</v>
      </c>
      <c r="B16" s="46">
        <f t="shared" ref="B16:O16" si="4">IFERROR(MID($B$15,LEN($B$15)-B17,1),0)</f>
        <v>0</v>
      </c>
      <c r="C16" s="46">
        <f t="shared" si="4"/>
        <v>0</v>
      </c>
      <c r="D16" s="46">
        <f t="shared" si="4"/>
        <v>0</v>
      </c>
      <c r="E16" s="46">
        <f t="shared" si="4"/>
        <v>0</v>
      </c>
      <c r="F16" s="46">
        <f t="shared" si="4"/>
        <v>0</v>
      </c>
      <c r="G16" s="46">
        <f t="shared" si="4"/>
        <v>0</v>
      </c>
      <c r="H16" s="46">
        <f t="shared" si="4"/>
        <v>0</v>
      </c>
      <c r="I16" s="46">
        <f t="shared" si="4"/>
        <v>0</v>
      </c>
      <c r="J16" s="46">
        <f t="shared" si="4"/>
        <v>0</v>
      </c>
      <c r="K16" s="46">
        <f t="shared" si="4"/>
        <v>0</v>
      </c>
      <c r="L16" s="46">
        <f t="shared" si="4"/>
        <v>0</v>
      </c>
      <c r="M16" s="46">
        <f t="shared" si="4"/>
        <v>0</v>
      </c>
      <c r="N16" s="46">
        <f t="shared" si="4"/>
        <v>0</v>
      </c>
      <c r="O16" s="46" t="str">
        <f t="shared" si="4"/>
        <v>0</v>
      </c>
    </row>
    <row r="17" spans="1:15" ht="15.75" x14ac:dyDescent="0.25">
      <c r="A17" s="44" t="s">
        <v>239</v>
      </c>
      <c r="B17" s="46">
        <v>13</v>
      </c>
      <c r="C17" s="46">
        <v>12</v>
      </c>
      <c r="D17" s="46">
        <v>11</v>
      </c>
      <c r="E17" s="46">
        <v>10</v>
      </c>
      <c r="F17" s="46">
        <v>9</v>
      </c>
      <c r="G17" s="46">
        <v>8</v>
      </c>
      <c r="H17" s="46">
        <v>7</v>
      </c>
      <c r="I17" s="46">
        <v>6</v>
      </c>
      <c r="J17" s="46">
        <v>5</v>
      </c>
      <c r="K17" s="46">
        <v>4</v>
      </c>
      <c r="L17" s="46">
        <v>3</v>
      </c>
      <c r="M17" s="46">
        <v>2</v>
      </c>
      <c r="N17" s="46">
        <v>1</v>
      </c>
      <c r="O17" s="46">
        <v>0</v>
      </c>
    </row>
    <row r="18" spans="1:15" ht="15.75" x14ac:dyDescent="0.25">
      <c r="A18" s="44" t="s">
        <v>240</v>
      </c>
      <c r="B18" s="46">
        <v>5</v>
      </c>
      <c r="C18" s="46">
        <v>4</v>
      </c>
      <c r="D18" s="46">
        <v>3</v>
      </c>
      <c r="E18" s="46">
        <v>2</v>
      </c>
      <c r="F18" s="46">
        <v>9</v>
      </c>
      <c r="G18" s="46">
        <v>8</v>
      </c>
      <c r="H18" s="46">
        <v>7</v>
      </c>
      <c r="I18" s="46">
        <v>6</v>
      </c>
      <c r="J18" s="46">
        <v>5</v>
      </c>
      <c r="K18" s="44">
        <v>4</v>
      </c>
      <c r="L18" s="44">
        <v>3</v>
      </c>
      <c r="M18" s="46">
        <v>2</v>
      </c>
    </row>
    <row r="19" spans="1:15" ht="15.75" x14ac:dyDescent="0.25">
      <c r="A19" s="44" t="s">
        <v>232</v>
      </c>
      <c r="B19" s="44">
        <f t="shared" ref="B19:M19" si="5">B18*B16</f>
        <v>0</v>
      </c>
      <c r="C19" s="44">
        <f t="shared" si="5"/>
        <v>0</v>
      </c>
      <c r="D19" s="44">
        <f t="shared" si="5"/>
        <v>0</v>
      </c>
      <c r="E19" s="44">
        <f t="shared" si="5"/>
        <v>0</v>
      </c>
      <c r="F19" s="44">
        <f t="shared" si="5"/>
        <v>0</v>
      </c>
      <c r="G19" s="44">
        <f t="shared" si="5"/>
        <v>0</v>
      </c>
      <c r="H19" s="44">
        <f t="shared" si="5"/>
        <v>0</v>
      </c>
      <c r="I19" s="44">
        <f t="shared" si="5"/>
        <v>0</v>
      </c>
      <c r="J19" s="44">
        <f t="shared" si="5"/>
        <v>0</v>
      </c>
      <c r="K19" s="44">
        <f t="shared" si="5"/>
        <v>0</v>
      </c>
      <c r="L19" s="44">
        <f t="shared" si="5"/>
        <v>0</v>
      </c>
      <c r="M19" s="44">
        <f t="shared" si="5"/>
        <v>0</v>
      </c>
    </row>
    <row r="20" spans="1:15" ht="15.75" x14ac:dyDescent="0.25">
      <c r="A20" s="44" t="s">
        <v>233</v>
      </c>
      <c r="B20" s="44">
        <f>SUMPRODUCT(B19:M19)</f>
        <v>0</v>
      </c>
      <c r="C20" s="44" t="s">
        <v>234</v>
      </c>
      <c r="D20" s="44">
        <f>MOD(B20,11)</f>
        <v>0</v>
      </c>
      <c r="E20" s="44" t="s">
        <v>235</v>
      </c>
      <c r="F20" s="44">
        <f>IF(D20&lt;2,0,11-D20)</f>
        <v>0</v>
      </c>
      <c r="I20" s="44"/>
      <c r="J20" s="44"/>
    </row>
    <row r="21" spans="1:15" ht="15.75" x14ac:dyDescent="0.25">
      <c r="A21" s="44"/>
      <c r="B21" s="44"/>
      <c r="C21" s="44"/>
      <c r="D21" s="44"/>
      <c r="E21" s="44"/>
      <c r="F21" s="44"/>
      <c r="G21" s="44"/>
      <c r="H21" s="44"/>
      <c r="I21" s="44"/>
      <c r="J21" s="44"/>
    </row>
    <row r="22" spans="1:15" ht="15.75" x14ac:dyDescent="0.25">
      <c r="A22" s="44" t="s">
        <v>238</v>
      </c>
      <c r="B22" s="46">
        <f t="shared" ref="B22:O22" si="6">B16</f>
        <v>0</v>
      </c>
      <c r="C22" s="46">
        <f t="shared" si="6"/>
        <v>0</v>
      </c>
      <c r="D22" s="46">
        <f t="shared" si="6"/>
        <v>0</v>
      </c>
      <c r="E22" s="46">
        <f t="shared" si="6"/>
        <v>0</v>
      </c>
      <c r="F22" s="46">
        <f t="shared" si="6"/>
        <v>0</v>
      </c>
      <c r="G22" s="46">
        <f t="shared" si="6"/>
        <v>0</v>
      </c>
      <c r="H22" s="46">
        <f t="shared" si="6"/>
        <v>0</v>
      </c>
      <c r="I22" s="46">
        <f t="shared" si="6"/>
        <v>0</v>
      </c>
      <c r="J22" s="46">
        <f t="shared" si="6"/>
        <v>0</v>
      </c>
      <c r="K22" s="46">
        <f t="shared" si="6"/>
        <v>0</v>
      </c>
      <c r="L22" s="46">
        <f t="shared" si="6"/>
        <v>0</v>
      </c>
      <c r="M22" s="46">
        <f t="shared" si="6"/>
        <v>0</v>
      </c>
      <c r="N22" s="46">
        <f t="shared" si="6"/>
        <v>0</v>
      </c>
      <c r="O22" s="46" t="str">
        <f t="shared" si="6"/>
        <v>0</v>
      </c>
    </row>
    <row r="23" spans="1:15" ht="15.75" x14ac:dyDescent="0.25">
      <c r="A23" s="44" t="s">
        <v>231</v>
      </c>
      <c r="B23" s="44">
        <v>6</v>
      </c>
      <c r="C23" s="46">
        <v>5</v>
      </c>
      <c r="D23" s="46">
        <v>4</v>
      </c>
      <c r="E23" s="46">
        <v>3</v>
      </c>
      <c r="F23" s="46">
        <v>2</v>
      </c>
      <c r="G23" s="46">
        <v>9</v>
      </c>
      <c r="H23" s="46">
        <v>8</v>
      </c>
      <c r="I23" s="46">
        <v>7</v>
      </c>
      <c r="J23" s="46">
        <v>6</v>
      </c>
      <c r="K23" s="46">
        <v>5</v>
      </c>
      <c r="L23" s="44">
        <v>4</v>
      </c>
      <c r="M23" s="44">
        <v>3</v>
      </c>
      <c r="N23" s="46">
        <v>2</v>
      </c>
    </row>
    <row r="24" spans="1:15" ht="15.75" x14ac:dyDescent="0.25">
      <c r="A24" s="44" t="s">
        <v>232</v>
      </c>
      <c r="B24" s="44">
        <f t="shared" ref="B24:N24" si="7">B22*B23</f>
        <v>0</v>
      </c>
      <c r="C24" s="44">
        <f t="shared" si="7"/>
        <v>0</v>
      </c>
      <c r="D24" s="44">
        <f t="shared" si="7"/>
        <v>0</v>
      </c>
      <c r="E24" s="44">
        <f t="shared" si="7"/>
        <v>0</v>
      </c>
      <c r="F24" s="44">
        <f t="shared" si="7"/>
        <v>0</v>
      </c>
      <c r="G24" s="44">
        <f t="shared" si="7"/>
        <v>0</v>
      </c>
      <c r="H24" s="44">
        <f t="shared" si="7"/>
        <v>0</v>
      </c>
      <c r="I24" s="44">
        <f t="shared" si="7"/>
        <v>0</v>
      </c>
      <c r="J24" s="44">
        <f t="shared" si="7"/>
        <v>0</v>
      </c>
      <c r="K24" s="44">
        <f t="shared" si="7"/>
        <v>0</v>
      </c>
      <c r="L24" s="44">
        <f t="shared" si="7"/>
        <v>0</v>
      </c>
      <c r="M24" s="44">
        <f t="shared" si="7"/>
        <v>0</v>
      </c>
      <c r="N24" s="44">
        <f t="shared" si="7"/>
        <v>0</v>
      </c>
    </row>
    <row r="25" spans="1:15" ht="15.75" x14ac:dyDescent="0.25">
      <c r="A25" s="44" t="s">
        <v>233</v>
      </c>
      <c r="B25" s="44">
        <f>SUM(B24:N24)</f>
        <v>0</v>
      </c>
      <c r="C25" s="44" t="s">
        <v>234</v>
      </c>
      <c r="D25" s="44">
        <f>MOD(B25,11)</f>
        <v>0</v>
      </c>
      <c r="E25" s="44" t="s">
        <v>236</v>
      </c>
      <c r="F25" s="44">
        <f>IF(D25&lt;2,0,11-D25)</f>
        <v>0</v>
      </c>
      <c r="G25" s="44"/>
      <c r="H25" s="44"/>
      <c r="I25" s="44"/>
      <c r="J25" s="44"/>
    </row>
    <row r="26" spans="1:15" ht="15.75" x14ac:dyDescent="0.25">
      <c r="A26" s="44" t="s">
        <v>237</v>
      </c>
      <c r="B26" s="47" t="b">
        <f>IF(AND(N16*1=F20,O16*1=F25),TRUE)</f>
        <v>1</v>
      </c>
      <c r="C26" s="44"/>
      <c r="D26" s="44"/>
      <c r="E26" s="44"/>
      <c r="F26" s="44"/>
      <c r="G26" s="44"/>
      <c r="H26" s="44"/>
      <c r="I26" s="44"/>
      <c r="J26" s="44"/>
    </row>
    <row r="27" spans="1:15" ht="15.75" x14ac:dyDescent="0.25">
      <c r="A27" s="44"/>
      <c r="B27" s="44"/>
      <c r="C27" s="44"/>
      <c r="D27" s="44"/>
      <c r="E27" s="44"/>
      <c r="F27" s="44"/>
      <c r="G27" s="44"/>
      <c r="H27" s="44"/>
      <c r="I27" s="44"/>
    </row>
    <row r="28" spans="1:15" ht="15.75" x14ac:dyDescent="0.25">
      <c r="A28" s="45" t="s">
        <v>241</v>
      </c>
      <c r="B28" s="46">
        <f>'Análise Para Conexão Nova Rural'!F29</f>
        <v>0</v>
      </c>
      <c r="C28" s="44"/>
      <c r="D28" s="44"/>
      <c r="E28" s="44"/>
      <c r="F28" s="44"/>
      <c r="G28" s="44"/>
      <c r="H28" s="44"/>
      <c r="I28" s="44"/>
    </row>
    <row r="29" spans="1:15" ht="15.75" x14ac:dyDescent="0.25">
      <c r="A29" s="44" t="s">
        <v>241</v>
      </c>
      <c r="B29" s="46">
        <f t="shared" ref="B29:L29" si="8">IFERROR(MID($B$28,LEN($B$28)-B30,1),0)</f>
        <v>0</v>
      </c>
      <c r="C29" s="46">
        <f t="shared" si="8"/>
        <v>0</v>
      </c>
      <c r="D29" s="46">
        <f t="shared" si="8"/>
        <v>0</v>
      </c>
      <c r="E29" s="46">
        <f t="shared" si="8"/>
        <v>0</v>
      </c>
      <c r="F29" s="46">
        <f t="shared" si="8"/>
        <v>0</v>
      </c>
      <c r="G29" s="46">
        <f t="shared" si="8"/>
        <v>0</v>
      </c>
      <c r="H29" s="46">
        <f t="shared" si="8"/>
        <v>0</v>
      </c>
      <c r="I29" s="46">
        <f t="shared" si="8"/>
        <v>0</v>
      </c>
      <c r="J29" s="46">
        <f t="shared" si="8"/>
        <v>0</v>
      </c>
      <c r="K29" s="46">
        <f t="shared" si="8"/>
        <v>0</v>
      </c>
      <c r="L29" s="46" t="str">
        <f t="shared" si="8"/>
        <v>0</v>
      </c>
      <c r="M29" s="46"/>
      <c r="N29" s="46"/>
      <c r="O29" s="46"/>
    </row>
    <row r="30" spans="1:15" ht="15.75" x14ac:dyDescent="0.25">
      <c r="A30" s="44" t="s">
        <v>239</v>
      </c>
      <c r="B30" s="46">
        <v>10</v>
      </c>
      <c r="C30" s="46">
        <v>9</v>
      </c>
      <c r="D30" s="46">
        <v>8</v>
      </c>
      <c r="E30" s="46">
        <v>7</v>
      </c>
      <c r="F30" s="46">
        <v>6</v>
      </c>
      <c r="G30" s="46">
        <v>5</v>
      </c>
      <c r="H30" s="46">
        <v>4</v>
      </c>
      <c r="I30" s="46">
        <v>3</v>
      </c>
      <c r="J30" s="46">
        <v>2</v>
      </c>
      <c r="K30" s="46">
        <v>1</v>
      </c>
      <c r="L30" s="46">
        <v>0</v>
      </c>
      <c r="M30" s="46"/>
      <c r="N30" s="46"/>
      <c r="O30" s="46"/>
    </row>
    <row r="31" spans="1:15" ht="15.75" x14ac:dyDescent="0.25">
      <c r="A31" s="44" t="s">
        <v>240</v>
      </c>
      <c r="B31" s="46">
        <v>3</v>
      </c>
      <c r="C31" s="46">
        <v>2</v>
      </c>
      <c r="D31" s="46">
        <v>9</v>
      </c>
      <c r="E31" s="46">
        <v>8</v>
      </c>
      <c r="F31" s="46">
        <v>7</v>
      </c>
      <c r="G31" s="46">
        <v>6</v>
      </c>
      <c r="H31" s="46">
        <v>5</v>
      </c>
      <c r="I31" s="46">
        <v>4</v>
      </c>
      <c r="J31" s="46">
        <v>3</v>
      </c>
      <c r="K31" s="46">
        <v>2</v>
      </c>
      <c r="L31" s="46"/>
      <c r="M31" s="46"/>
    </row>
    <row r="32" spans="1:15" ht="15.75" x14ac:dyDescent="0.25">
      <c r="A32" s="44" t="s">
        <v>232</v>
      </c>
      <c r="B32" s="44">
        <f t="shared" ref="B32:K32" si="9">B31*B29</f>
        <v>0</v>
      </c>
      <c r="C32" s="44">
        <f t="shared" si="9"/>
        <v>0</v>
      </c>
      <c r="D32" s="44">
        <f t="shared" si="9"/>
        <v>0</v>
      </c>
      <c r="E32" s="44">
        <f t="shared" si="9"/>
        <v>0</v>
      </c>
      <c r="F32" s="44">
        <f t="shared" si="9"/>
        <v>0</v>
      </c>
      <c r="G32" s="44">
        <f t="shared" si="9"/>
        <v>0</v>
      </c>
      <c r="H32" s="44">
        <f t="shared" si="9"/>
        <v>0</v>
      </c>
      <c r="I32" s="44">
        <f t="shared" si="9"/>
        <v>0</v>
      </c>
      <c r="J32" s="44">
        <f t="shared" si="9"/>
        <v>0</v>
      </c>
      <c r="K32" s="44">
        <f t="shared" si="9"/>
        <v>0</v>
      </c>
    </row>
    <row r="33" spans="1:14" ht="15.75" x14ac:dyDescent="0.25">
      <c r="A33" s="44" t="s">
        <v>233</v>
      </c>
      <c r="B33" s="44">
        <f>SUM(B32:K32)</f>
        <v>0</v>
      </c>
      <c r="C33" s="44" t="s">
        <v>234</v>
      </c>
      <c r="D33" s="44">
        <f>MOD(B33,11)</f>
        <v>0</v>
      </c>
      <c r="E33" s="44" t="s">
        <v>242</v>
      </c>
      <c r="F33" s="44">
        <f>IF(D33&lt;2, 0, 11-D33)</f>
        <v>0</v>
      </c>
      <c r="G33" s="44"/>
      <c r="H33" s="44"/>
      <c r="I33" s="44"/>
    </row>
    <row r="34" spans="1:14" ht="15.75" x14ac:dyDescent="0.25">
      <c r="A34" s="48" t="s">
        <v>237</v>
      </c>
      <c r="B34" s="47" t="b">
        <f>IF(L29*1=F33,TRUE,FALSE)</f>
        <v>1</v>
      </c>
      <c r="C34" s="44"/>
      <c r="D34" s="44"/>
      <c r="E34" s="44"/>
      <c r="F34" s="44"/>
      <c r="G34" s="44"/>
      <c r="H34" s="44"/>
    </row>
    <row r="36" spans="1:14" ht="15.75" x14ac:dyDescent="0.25">
      <c r="A36" s="49" t="s">
        <v>243</v>
      </c>
      <c r="B36" s="1" t="s">
        <v>244</v>
      </c>
    </row>
    <row r="37" spans="1:14" ht="15.75" x14ac:dyDescent="0.25">
      <c r="B37" s="1" t="s">
        <v>245</v>
      </c>
    </row>
    <row r="38" spans="1:14" ht="15.75" x14ac:dyDescent="0.25">
      <c r="B38" s="1" t="s">
        <v>58</v>
      </c>
    </row>
    <row r="39" spans="1:14" ht="15.75" x14ac:dyDescent="0.25">
      <c r="B39" s="1" t="s">
        <v>246</v>
      </c>
    </row>
    <row r="40" spans="1:14" ht="126" x14ac:dyDescent="0.25">
      <c r="B40" s="50" t="s">
        <v>247</v>
      </c>
    </row>
    <row r="41" spans="1:14" ht="15.75" x14ac:dyDescent="0.25">
      <c r="B41" s="1" t="s">
        <v>248</v>
      </c>
    </row>
    <row r="43" spans="1:14" ht="15.75" x14ac:dyDescent="0.25">
      <c r="M43" s="49" t="s">
        <v>249</v>
      </c>
      <c r="N43" s="1" t="s">
        <v>250</v>
      </c>
    </row>
    <row r="44" spans="1:14" ht="15.75" x14ac:dyDescent="0.25">
      <c r="M44" s="45"/>
      <c r="N44" s="1" t="s">
        <v>254</v>
      </c>
    </row>
    <row r="45" spans="1:14" ht="15.75" x14ac:dyDescent="0.25">
      <c r="M45" s="45"/>
      <c r="N45" s="1" t="s">
        <v>260</v>
      </c>
    </row>
    <row r="46" spans="1:14" ht="15.75" x14ac:dyDescent="0.25">
      <c r="M46" s="45"/>
      <c r="N46" s="1" t="s">
        <v>273</v>
      </c>
    </row>
    <row r="47" spans="1:14" ht="15.75" x14ac:dyDescent="0.25">
      <c r="M47" s="45"/>
      <c r="N47" s="1" t="s">
        <v>261</v>
      </c>
    </row>
    <row r="48" spans="1:14" ht="15.75" x14ac:dyDescent="0.25">
      <c r="M48" s="45"/>
      <c r="N48" s="1" t="s">
        <v>262</v>
      </c>
    </row>
    <row r="49" spans="1:14" ht="15.75" x14ac:dyDescent="0.25">
      <c r="M49" s="45"/>
      <c r="N49" s="1" t="s">
        <v>263</v>
      </c>
    </row>
    <row r="50" spans="1:14" ht="15.75" x14ac:dyDescent="0.25">
      <c r="M50" s="45"/>
      <c r="N50" s="1" t="s">
        <v>264</v>
      </c>
    </row>
    <row r="51" spans="1:14" ht="15.75" x14ac:dyDescent="0.25">
      <c r="M51" s="45"/>
      <c r="N51" s="1" t="s">
        <v>265</v>
      </c>
    </row>
    <row r="52" spans="1:14" ht="15.75" x14ac:dyDescent="0.25">
      <c r="M52" s="45"/>
      <c r="N52" s="1" t="s">
        <v>266</v>
      </c>
    </row>
    <row r="53" spans="1:14" ht="15.75" x14ac:dyDescent="0.25">
      <c r="M53" s="45"/>
      <c r="N53" s="1" t="s">
        <v>267</v>
      </c>
    </row>
    <row r="54" spans="1:14" ht="15.75" x14ac:dyDescent="0.25">
      <c r="M54" s="45"/>
      <c r="N54" s="1" t="s">
        <v>268</v>
      </c>
    </row>
    <row r="55" spans="1:14" ht="15.75" x14ac:dyDescent="0.25">
      <c r="M55" s="45"/>
    </row>
    <row r="56" spans="1:14" ht="15.75" x14ac:dyDescent="0.25">
      <c r="M56" s="45"/>
    </row>
    <row r="57" spans="1:14" ht="15.75" x14ac:dyDescent="0.25">
      <c r="M57" s="45"/>
    </row>
    <row r="58" spans="1:14" ht="15.75" x14ac:dyDescent="0.25">
      <c r="M58" s="45"/>
    </row>
    <row r="59" spans="1:14" ht="15.75" x14ac:dyDescent="0.25">
      <c r="M59" s="45"/>
    </row>
    <row r="60" spans="1:14" ht="15.75" x14ac:dyDescent="0.25">
      <c r="M60" s="45"/>
    </row>
    <row r="61" spans="1:14" ht="15.75" x14ac:dyDescent="0.25">
      <c r="M61" s="45"/>
    </row>
    <row r="62" spans="1:14" ht="15.75" x14ac:dyDescent="0.25"/>
    <row r="63" spans="1:14" ht="15.75" x14ac:dyDescent="0.25">
      <c r="A63" s="49" t="s">
        <v>251</v>
      </c>
      <c r="B63" s="1" t="s">
        <v>252</v>
      </c>
    </row>
    <row r="64" spans="1:14" ht="15.75" x14ac:dyDescent="0.25">
      <c r="B64" s="1" t="s">
        <v>253</v>
      </c>
    </row>
    <row r="65" spans="1:5" ht="15.75" x14ac:dyDescent="0.25">
      <c r="B65" s="1" t="s">
        <v>255</v>
      </c>
    </row>
    <row r="66" spans="1:5" ht="15.75" x14ac:dyDescent="0.25"/>
    <row r="67" spans="1:5" ht="15.75" x14ac:dyDescent="0.25">
      <c r="A67" s="45"/>
      <c r="B67" s="51" t="s">
        <v>256</v>
      </c>
      <c r="C67" s="51" t="s">
        <v>257</v>
      </c>
      <c r="D67" s="51" t="s">
        <v>258</v>
      </c>
      <c r="E67" s="51" t="s">
        <v>259</v>
      </c>
    </row>
    <row r="68" spans="1:5" ht="15.75" x14ac:dyDescent="0.25">
      <c r="A68" s="45"/>
      <c r="B68" s="1" t="str">
        <f>'Análise Para Conexão Nova Rural'!D26</f>
        <v>CPF/CNPJ:*</v>
      </c>
      <c r="C68" s="52">
        <f>'Análise Para Conexão Nova Rural'!E26</f>
        <v>0</v>
      </c>
      <c r="D68" s="47" t="b">
        <f t="shared" ref="D68:D69" si="10">IF(C68=0,FALSE,TRUE)</f>
        <v>0</v>
      </c>
      <c r="E68" s="47" t="e">
        <f t="array" aca="1" ref="E68" ca="1">_xludf.IFS(B13=B26=TRUE,"Ambos", B13=TRUE,"CPF",B26=TRUE,"CNPJ")</f>
        <v>#NAME?</v>
      </c>
    </row>
    <row r="69" spans="1:5" ht="15.75" x14ac:dyDescent="0.25">
      <c r="B69" s="1" t="str">
        <f>'Análise Para Conexão Nova Rural'!B24</f>
        <v>Nome Completo (sem abreviações):*</v>
      </c>
      <c r="C69" s="1">
        <f>'Análise Para Conexão Nova Rural'!D24</f>
        <v>0</v>
      </c>
      <c r="D69" s="47" t="b">
        <f t="shared" si="10"/>
        <v>0</v>
      </c>
    </row>
    <row r="70" spans="1:5" ht="15.75" x14ac:dyDescent="0.25">
      <c r="B70" s="1" t="str">
        <f>'Análise Para Conexão Nova Rural'!B25</f>
        <v>Filiação (Mãe ou Pai - sem Abreviação):**</v>
      </c>
      <c r="C70" s="1">
        <f>'Análise Para Conexão Nova Rural'!D25</f>
        <v>0</v>
      </c>
      <c r="D70" s="47" t="e">
        <f t="shared" ref="D70:D72" ca="1" si="11">IF(AND(C70=0,$E$68="CPF"),FALSE,TRUE)</f>
        <v>#NAME?</v>
      </c>
    </row>
    <row r="71" spans="1:5" ht="15.75" x14ac:dyDescent="0.25">
      <c r="B71" s="1" t="str">
        <f>'Análise Para Conexão Nova Rural'!B26</f>
        <v>RG/RNE/RANI:**</v>
      </c>
      <c r="C71" s="1">
        <f>'Análise Para Conexão Nova Rural'!C26</f>
        <v>0</v>
      </c>
      <c r="D71" s="47" t="e">
        <f t="shared" ca="1" si="11"/>
        <v>#NAME?</v>
      </c>
    </row>
    <row r="72" spans="1:5" ht="15.75" x14ac:dyDescent="0.25">
      <c r="B72" s="1" t="str">
        <f>'Análise Para Conexão Nova Rural'!F26</f>
        <v>Data Nascimento:**</v>
      </c>
      <c r="C72" s="53">
        <f>'Análise Para Conexão Nova Rural'!H26</f>
        <v>0</v>
      </c>
      <c r="D72" s="47" t="e">
        <f t="shared" ca="1" si="11"/>
        <v>#NAME?</v>
      </c>
    </row>
    <row r="73" spans="1:5" ht="15.75" x14ac:dyDescent="0.25">
      <c r="B73" s="1" t="str">
        <f>'Análise Para Conexão Nova Rural'!B27</f>
        <v>Telefones* (informe pelo menos um):</v>
      </c>
      <c r="C73" s="54">
        <f>'Análise Para Conexão Nova Rural'!E27+'Análise Para Conexão Nova Rural'!H27</f>
        <v>0</v>
      </c>
      <c r="D73" s="47" t="b">
        <f t="shared" ref="D73:D74" si="12">IF(C73=0,FALSE,TRUE)</f>
        <v>0</v>
      </c>
    </row>
    <row r="74" spans="1:5" ht="15.75" x14ac:dyDescent="0.25">
      <c r="B74" s="1" t="str">
        <f>'Análise Para Conexão Nova Rural'!B28</f>
        <v>E-mail:*</v>
      </c>
      <c r="C74" s="1">
        <f>'Análise Para Conexão Nova Rural'!C28</f>
        <v>0</v>
      </c>
      <c r="D74" s="47" t="b">
        <f t="shared" si="12"/>
        <v>0</v>
      </c>
    </row>
    <row r="75" spans="1:5" ht="15.75" x14ac:dyDescent="0.25">
      <c r="B75" s="1" t="str">
        <f>'Análise Para Conexão Nova Rural'!B29</f>
        <v>Possui NIS para cadastro da Tarifa Social?**</v>
      </c>
      <c r="C75" s="1">
        <f>'Análise Para Conexão Nova Rural'!D29</f>
        <v>0</v>
      </c>
      <c r="D75" s="47" t="e">
        <f ca="1">IF(AND(C75=0,$E$68="CPF"),FALSE,TRUE)</f>
        <v>#NAME?</v>
      </c>
    </row>
    <row r="76" spans="1:5" ht="15.75" x14ac:dyDescent="0.25">
      <c r="B76" s="1" t="str">
        <f>'Análise Para Conexão Nova Rural'!E29</f>
        <v>Se sim, número do NIS:</v>
      </c>
      <c r="C76" s="55">
        <f>'Análise Para Conexão Nova Rural'!F29</f>
        <v>0</v>
      </c>
      <c r="D76" s="47" t="b">
        <f>IF(AND(C75="Sim",C76=0),FALSE,TRUE)</f>
        <v>1</v>
      </c>
    </row>
    <row r="77" spans="1:5" ht="15.75" x14ac:dyDescent="0.25">
      <c r="B77" s="1" t="str">
        <f>'Análise Para Conexão Nova Rural'!B30</f>
        <v>Possui laudo médico de equipamentos elétricos essenciais à sobrevivência humana?**</v>
      </c>
      <c r="C77" s="1">
        <f>'Análise Para Conexão Nova Rural'!F30</f>
        <v>0</v>
      </c>
      <c r="D77" s="47" t="e">
        <f ca="1">IF(AND(C77=0,$E$68="CPF"),FALSE,TRUE)</f>
        <v>#NAME?</v>
      </c>
    </row>
    <row r="78" spans="1:5" ht="15.75" x14ac:dyDescent="0.25">
      <c r="B78" s="1" t="str">
        <f>'Análise Para Conexão Nova Rural'!B33</f>
        <v>Data de Vencimento da Fatura:*</v>
      </c>
      <c r="C78" s="56">
        <f>'Análise Para Conexão Nova Rural'!D33</f>
        <v>0</v>
      </c>
      <c r="D78" s="47" t="b">
        <f t="shared" ref="D78:D79" si="13">IF(C78=0,FALSE,TRUE)</f>
        <v>0</v>
      </c>
    </row>
    <row r="79" spans="1:5" ht="15.75" x14ac:dyDescent="0.25">
      <c r="B79" s="1" t="str">
        <f>'Análise Para Conexão Nova Rural'!B34</f>
        <v>Deseja receber a fatura no e-mail informado neste formulário?*</v>
      </c>
      <c r="C79" s="1">
        <f>'Análise Para Conexão Nova Rural'!E34</f>
        <v>0</v>
      </c>
      <c r="D79" s="47" t="b">
        <f t="shared" si="13"/>
        <v>0</v>
      </c>
    </row>
    <row r="80" spans="1:5" ht="15.75" x14ac:dyDescent="0.25">
      <c r="B80" s="1" t="str">
        <f>'Análise Para Conexão Nova Rural'!B36</f>
        <v>Rua/Av:</v>
      </c>
      <c r="C80" s="1">
        <f>'Análise Para Conexão Nova Rural'!C36</f>
        <v>0</v>
      </c>
      <c r="D80" s="47" t="b">
        <f t="shared" ref="D80:D85" si="14">IF(AND($C$79="Não",C80=0),FALSE,TRUE)</f>
        <v>1</v>
      </c>
    </row>
    <row r="81" spans="2:4" ht="15.75" x14ac:dyDescent="0.25">
      <c r="B81" s="1" t="str">
        <f>'Análise Para Conexão Nova Rural'!B37</f>
        <v>Bairro/Distrito:</v>
      </c>
      <c r="C81" s="1">
        <f>'Análise Para Conexão Nova Rural'!C37</f>
        <v>0</v>
      </c>
      <c r="D81" s="47" t="b">
        <f t="shared" si="14"/>
        <v>1</v>
      </c>
    </row>
    <row r="82" spans="2:4" ht="15.75" x14ac:dyDescent="0.25">
      <c r="B82" s="1" t="str">
        <f>'Análise Para Conexão Nova Rural'!B38</f>
        <v>Município:</v>
      </c>
      <c r="C82" s="1">
        <f>'Análise Para Conexão Nova Rural'!C38</f>
        <v>0</v>
      </c>
      <c r="D82" s="47" t="b">
        <f t="shared" si="14"/>
        <v>1</v>
      </c>
    </row>
    <row r="83" spans="2:4" ht="15.75" x14ac:dyDescent="0.25">
      <c r="B83" s="1" t="str">
        <f>'Análise Para Conexão Nova Rural'!E36</f>
        <v>Nº</v>
      </c>
      <c r="C83" s="1">
        <f>'Análise Para Conexão Nova Rural'!F36</f>
        <v>0</v>
      </c>
      <c r="D83" s="47" t="b">
        <f t="shared" si="14"/>
        <v>1</v>
      </c>
    </row>
    <row r="84" spans="2:4" ht="15.75" x14ac:dyDescent="0.25">
      <c r="B84" s="1" t="str">
        <f>'Análise Para Conexão Nova Rural'!E37</f>
        <v>CEP:</v>
      </c>
      <c r="C84" s="57">
        <f>'Análise Para Conexão Nova Rural'!F37</f>
        <v>0</v>
      </c>
      <c r="D84" s="47" t="b">
        <f t="shared" si="14"/>
        <v>1</v>
      </c>
    </row>
    <row r="85" spans="2:4" ht="15.75" x14ac:dyDescent="0.25">
      <c r="B85" s="1" t="str">
        <f>'Análise Para Conexão Nova Rural'!E38</f>
        <v>Estado:</v>
      </c>
      <c r="C85" s="1">
        <f>'Análise Para Conexão Nova Rural'!F38</f>
        <v>0</v>
      </c>
      <c r="D85" s="47" t="b">
        <f t="shared" si="14"/>
        <v>1</v>
      </c>
    </row>
    <row r="86" spans="2:4" ht="15.75" x14ac:dyDescent="0.25">
      <c r="B86" s="1" t="str">
        <f>'Análise Para Conexão Nova Rural'!B46</f>
        <v>Distrito/Comunidade/Região:*</v>
      </c>
      <c r="C86" s="1">
        <f>'Análise Para Conexão Nova Rural'!D46</f>
        <v>0</v>
      </c>
      <c r="D86" s="47" t="b">
        <f t="shared" ref="D86:D88" si="15">IF(C86=0,FALSE,TRUE)</f>
        <v>0</v>
      </c>
    </row>
    <row r="87" spans="2:4" ht="15.75" x14ac:dyDescent="0.25">
      <c r="B87" s="1" t="str">
        <f>'Análise Para Conexão Nova Rural'!B47</f>
        <v>Município:*</v>
      </c>
      <c r="C87" s="1">
        <f>'Análise Para Conexão Nova Rural'!C47</f>
        <v>0</v>
      </c>
      <c r="D87" s="47" t="b">
        <f t="shared" si="15"/>
        <v>0</v>
      </c>
    </row>
    <row r="88" spans="2:4" ht="15.75" x14ac:dyDescent="0.25">
      <c r="B88" s="1" t="str">
        <f>'Análise Para Conexão Nova Rural'!B48</f>
        <v>Classificação da Unidade Consumidora:*</v>
      </c>
      <c r="C88" s="1">
        <f>'Análise Para Conexão Nova Rural'!D48</f>
        <v>0</v>
      </c>
      <c r="D88" s="47" t="b">
        <f t="shared" si="15"/>
        <v>0</v>
      </c>
    </row>
    <row r="89" spans="2:4" ht="15.75" x14ac:dyDescent="0.25">
      <c r="B89" s="1" t="str">
        <f>'Análise Para Conexão Nova Rural'!F48</f>
        <v>Se Outro, especifique:</v>
      </c>
      <c r="C89" s="1">
        <f>'Análise Para Conexão Nova Rural'!H48</f>
        <v>0</v>
      </c>
      <c r="D89" s="47" t="b">
        <f>IF(AND(C88="Outro",C89=0),FALSE,TRUE)</f>
        <v>1</v>
      </c>
    </row>
    <row r="90" spans="2:4" ht="15.75" x14ac:dyDescent="0.25">
      <c r="B90" s="1" t="str">
        <f>'Análise Para Conexão Nova Rural'!B58</f>
        <v>4. Classificação do Atendimento*</v>
      </c>
      <c r="C90" s="1">
        <f>'Análise Para Conexão Nova Rural'!B59</f>
        <v>0</v>
      </c>
      <c r="D90" s="47" t="b">
        <f>IF(C90=0,FALSE,TRUE)</f>
        <v>0</v>
      </c>
    </row>
    <row r="91" spans="2:4" ht="15.75" x14ac:dyDescent="0.25">
      <c r="B91" s="1" t="str">
        <f>'Análise Para Conexão Nova Rural'!B60</f>
        <v>Se outro tipo de atendimento, especifique:</v>
      </c>
      <c r="C91" s="1">
        <f>'Análise Para Conexão Nova Rural'!D60</f>
        <v>0</v>
      </c>
      <c r="D91" s="47" t="b">
        <f>IF(AND(C90="Outro tipo de atendimento.",C91=0),FALSE,TRUE)</f>
        <v>1</v>
      </c>
    </row>
    <row r="92" spans="2:4" ht="15.75" x14ac:dyDescent="0.25">
      <c r="B92" s="1" t="str">
        <f>'Análise Para Conexão Nova Rural'!B64</f>
        <v>Disjuntor solicitado:*</v>
      </c>
      <c r="C92" s="58">
        <f>'Análise Para Conexão Nova Rural'!C64</f>
        <v>0</v>
      </c>
      <c r="D92" s="47" t="b">
        <f t="shared" ref="D92:D94" si="16">IF(C92=0,FALSE,TRUE)</f>
        <v>0</v>
      </c>
    </row>
    <row r="93" spans="2:4" ht="15.75" x14ac:dyDescent="0.25">
      <c r="B93" s="1" t="str">
        <f>'Análise Para Conexão Nova Rural'!B88</f>
        <v>Soma das Cargas não Especiais:</v>
      </c>
      <c r="C93" s="59">
        <f>'Análise Para Conexão Nova Rural'!H88</f>
        <v>0</v>
      </c>
      <c r="D93" s="47" t="b">
        <f t="shared" si="16"/>
        <v>0</v>
      </c>
    </row>
    <row r="94" spans="2:4" ht="15.75" x14ac:dyDescent="0.25">
      <c r="B94" s="1" t="str">
        <f>'Análise Para Conexão Nova Rural'!B90</f>
        <v xml:space="preserve">Há motores, bomba d'água ou outras cargas especiais?* </v>
      </c>
      <c r="C94" s="1">
        <f>'Análise Para Conexão Nova Rural'!E90</f>
        <v>0</v>
      </c>
      <c r="D94" s="47" t="b">
        <f t="shared" si="16"/>
        <v>0</v>
      </c>
    </row>
    <row r="95" spans="2:4" ht="15.75" x14ac:dyDescent="0.25">
      <c r="B95" s="1" t="str">
        <f>'Análise Para Conexão Nova Rural'!B103</f>
        <v>Haverá partida simultânea de motores?*</v>
      </c>
      <c r="C95" s="1">
        <f>'Análise Para Conexão Nova Rural'!D103</f>
        <v>0</v>
      </c>
      <c r="D95" s="47" t="b">
        <f>IF(AND(C94="Sim",C95=0),FALSE,TRUE)</f>
        <v>1</v>
      </c>
    </row>
    <row r="96" spans="2:4" ht="15.75" x14ac:dyDescent="0.25">
      <c r="B96" s="1" t="str">
        <f>'Análise Para Conexão Nova Rural'!E103</f>
        <v>Se sim, descreva quais:</v>
      </c>
      <c r="C96" s="1">
        <f>'Análise Para Conexão Nova Rural'!F103</f>
        <v>0</v>
      </c>
      <c r="D96" s="47" t="b">
        <f>IF(AND(C95="Sim", C96=0),FALSE,TRUE)</f>
        <v>1</v>
      </c>
    </row>
    <row r="97" spans="2:4" ht="15.75" x14ac:dyDescent="0.25">
      <c r="B97" s="1" t="str">
        <f>'Análise Para Conexão Nova Rural'!B104</f>
        <v>Soma das Cargas Especiais:</v>
      </c>
      <c r="C97" s="60">
        <f>'Análise Para Conexão Nova Rural'!D104</f>
        <v>0</v>
      </c>
      <c r="D97" s="47" t="b">
        <f>IF(AND(C94="Sim",C97=0),FALSE,TRUE)</f>
        <v>1</v>
      </c>
    </row>
    <row r="98" spans="2:4" ht="15.75" x14ac:dyDescent="0.25">
      <c r="B98" s="1" t="str">
        <f>'Análise Para Conexão Nova Rural'!B107</f>
        <v>Para o atendimento de sua propriedade, desde que se enquadre no cirtério dos benefícios, a sua opção será:</v>
      </c>
      <c r="C98" s="1">
        <f>'Análise Para Conexão Nova Rural'!B108</f>
        <v>0</v>
      </c>
      <c r="D98" s="47" t="b">
        <f>TRUE</f>
        <v>1</v>
      </c>
    </row>
    <row r="99" spans="2:4" ht="15.75" x14ac:dyDescent="0.25">
      <c r="B99" s="1" t="str">
        <f>'Análise Para Conexão Nova Rural'!B109</f>
        <v>Se você escolheu a terceira opção, selecione quais são os itens desejados colocando "Sim" ou "Não" ao lado deles:</v>
      </c>
      <c r="C99" s="1">
        <f>NOT(ISBLANK('Análise Para Conexão Nova Rural'!E110))*NOT(ISBLANK('Análise Para Conexão Nova Rural'!E111))*NOT(ISBLANK('Análise Para Conexão Nova Rural'!E112))</f>
        <v>0</v>
      </c>
      <c r="D99" s="47" t="b">
        <f>IF(AND(LEFT(C98,1)="3",C99=0),FALSE,TRUE)</f>
        <v>1</v>
      </c>
    </row>
    <row r="101" spans="2:4" ht="15.75" x14ac:dyDescent="0.25">
      <c r="B101" s="1" t="s">
        <v>269</v>
      </c>
      <c r="C101" s="1" t="str">
        <f t="array" ref="C101">INDEX(B68:B99,MATCH(FALSE,D68:D99,0))</f>
        <v>CPF/CNPJ:*</v>
      </c>
      <c r="D101" s="1" t="b">
        <f>IF(IFERROR(C101,TRUE)&lt;&gt;TRUE,FALSE,TRUE)</f>
        <v>0</v>
      </c>
    </row>
  </sheetData>
  <conditionalFormatting sqref="B13">
    <cfRule type="cellIs" dxfId="7" priority="1" operator="equal">
      <formula>"FALSE"</formula>
    </cfRule>
    <cfRule type="cellIs" dxfId="6" priority="2" operator="equal">
      <formula>"TRUE"</formula>
    </cfRule>
  </conditionalFormatting>
  <conditionalFormatting sqref="B26">
    <cfRule type="cellIs" dxfId="5" priority="3" operator="equal">
      <formula>"FALSE"</formula>
    </cfRule>
    <cfRule type="cellIs" dxfId="4" priority="4" operator="equal">
      <formula>"TRUE"</formula>
    </cfRule>
  </conditionalFormatting>
  <conditionalFormatting sqref="B34">
    <cfRule type="cellIs" dxfId="3" priority="5" operator="equal">
      <formula>"FALSE"</formula>
    </cfRule>
    <cfRule type="cellIs" dxfId="2" priority="6" operator="equal">
      <formula>"TRUE"</formula>
    </cfRule>
  </conditionalFormatting>
  <conditionalFormatting sqref="D68:D99">
    <cfRule type="cellIs" dxfId="1" priority="7" operator="equal">
      <formula>"FALSE"</formula>
    </cfRule>
    <cfRule type="cellIs" dxfId="0" priority="8" operator="equal">
      <formula>"TRUE"</formula>
    </cfRule>
  </conditionalFormatting>
  <dataValidations count="1">
    <dataValidation type="custom" allowBlank="1" showErrorMessage="1" sqref="C2" xr:uid="{00000000-0002-0000-0200-000000000000}">
      <formula1>B13=TRUE</formula1>
    </dataValidation>
  </dataValidation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fc08215c-4023-4380-ab7f-ecf814a7a23b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2296AA2EF203A42A89458C31311A67A" ma:contentTypeVersion="16" ma:contentTypeDescription="Crie um novo documento." ma:contentTypeScope="" ma:versionID="c97bc1fd31e3448676cfe6eb92120e5a">
  <xsd:schema xmlns:xsd="http://www.w3.org/2001/XMLSchema" xmlns:xs="http://www.w3.org/2001/XMLSchema" xmlns:p="http://schemas.microsoft.com/office/2006/metadata/properties" xmlns:ns1="http://schemas.microsoft.com/sharepoint/v3" xmlns:ns2="fc08215c-4023-4380-ab7f-ecf814a7a23b" xmlns:ns3="47f1aa95-8fa2-4485-bba3-04098ab280d4" targetNamespace="http://schemas.microsoft.com/office/2006/metadata/properties" ma:root="true" ma:fieldsID="e1f4c8b8d99f790c62d2ec53a865314f" ns1:_="" ns2:_="" ns3:_="">
    <xsd:import namespace="http://schemas.microsoft.com/sharepoint/v3"/>
    <xsd:import namespace="fc08215c-4023-4380-ab7f-ecf814a7a23b"/>
    <xsd:import namespace="47f1aa95-8fa2-4485-bba3-04098ab280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8215c-4023-4380-ab7f-ecf814a7a2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f1aa95-8fa2-4485-bba3-04098ab280d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318E34-B497-4FDF-A883-1D95FB3B03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163D07-E7F1-4F7E-9EEF-A9962331AA4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c08215c-4023-4380-ab7f-ecf814a7a23b"/>
  </ds:schemaRefs>
</ds:datastoreItem>
</file>

<file path=customXml/itemProps3.xml><?xml version="1.0" encoding="utf-8"?>
<ds:datastoreItem xmlns:ds="http://schemas.openxmlformats.org/officeDocument/2006/customXml" ds:itemID="{467EBEDC-498D-467B-9A89-660784800F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08215c-4023-4380-ab7f-ecf814a7a23b"/>
    <ds:schemaRef ds:uri="47f1aa95-8fa2-4485-bba3-04098ab280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58201a-9c91-4077-8c8c-35afb0b2b6e2}" enabled="1" method="Privileged" siteId="{97ce2340-9c1d-45b1-a835-7ea811b6fe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Análise Para Conexão Nova Rural</vt:lpstr>
      <vt:lpstr>Anexo I - Conversão de Potência</vt:lpstr>
      <vt:lpstr>Data Validation</vt:lpstr>
      <vt:lpstr>'Análise Para Conexão Nova Rural'!Area_de_impressao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MARCOS RODRIGUES DE SOUZA</cp:lastModifiedBy>
  <cp:revision/>
  <cp:lastPrinted>2022-08-24T14:34:38Z</cp:lastPrinted>
  <dcterms:created xsi:type="dcterms:W3CDTF">2021-06-15T11:17:06Z</dcterms:created>
  <dcterms:modified xsi:type="dcterms:W3CDTF">2024-02-02T16:43:08Z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0x01010062296AA2EF203A42A89458C31311A67A</vt:lpwstr>
  </property>
</Properties>
</file>