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A\PSPS\SERVICOS CORPORATIVOS\5. PMI\2023-001 Módulos Foto-voltaicos\"/>
    </mc:Choice>
  </mc:AlternateContent>
  <xr:revisionPtr revIDLastSave="0" documentId="8_{679EBD7E-5A15-47CD-8525-D06E1449D7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1" sheetId="1" r:id="rId1"/>
    <sheet name="Plan2" sheetId="3" r:id="rId2"/>
    <sheet name="Base Dados" sheetId="2" state="hidden" r:id="rId3"/>
  </sheets>
  <externalReferences>
    <externalReference r:id="rId4"/>
  </externalReferences>
  <definedNames>
    <definedName name="_xlnm.Print_Titles" localSheetId="0">Plan1!$A:$AB,Plan1!$1:$8</definedName>
    <definedName name="_xlnm.Print_Titles" localSheetId="1">Plan2!$A:$AB,Plan2!$1:$8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2" i="3" l="1"/>
  <c r="AR51" i="3"/>
  <c r="AP51" i="3"/>
  <c r="AM51" i="3"/>
  <c r="AJ51" i="3"/>
  <c r="AG51" i="3"/>
  <c r="AE51" i="3"/>
  <c r="AC51" i="3"/>
  <c r="Z51" i="3"/>
  <c r="W51" i="3"/>
  <c r="U51" i="3"/>
  <c r="R51" i="3"/>
  <c r="AR50" i="3"/>
  <c r="AP50" i="3"/>
  <c r="AM50" i="3"/>
  <c r="AJ50" i="3"/>
  <c r="AG50" i="3"/>
  <c r="AE50" i="3"/>
  <c r="AC50" i="3"/>
  <c r="Z50" i="3"/>
  <c r="W50" i="3"/>
  <c r="U50" i="3"/>
  <c r="R50" i="3"/>
  <c r="AR49" i="3"/>
  <c r="AP49" i="3"/>
  <c r="AM49" i="3"/>
  <c r="AJ49" i="3"/>
  <c r="AG49" i="3"/>
  <c r="AE49" i="3"/>
  <c r="AC49" i="3"/>
  <c r="Z49" i="3"/>
  <c r="W49" i="3"/>
  <c r="U49" i="3"/>
  <c r="R49" i="3"/>
  <c r="AR48" i="3"/>
  <c r="AP48" i="3"/>
  <c r="AM48" i="3"/>
  <c r="AJ48" i="3"/>
  <c r="AG48" i="3"/>
  <c r="AE48" i="3"/>
  <c r="AC48" i="3"/>
  <c r="Z48" i="3"/>
  <c r="W48" i="3"/>
  <c r="U48" i="3"/>
  <c r="R48" i="3"/>
  <c r="AR47" i="3"/>
  <c r="AP47" i="3"/>
  <c r="AM47" i="3"/>
  <c r="AJ47" i="3"/>
  <c r="AG47" i="3"/>
  <c r="AE47" i="3"/>
  <c r="AC47" i="3"/>
  <c r="Z47" i="3"/>
  <c r="W47" i="3"/>
  <c r="U47" i="3"/>
  <c r="R47" i="3"/>
  <c r="AR46" i="3"/>
  <c r="AP46" i="3"/>
  <c r="AM46" i="3"/>
  <c r="AJ46" i="3"/>
  <c r="AG46" i="3"/>
  <c r="AE46" i="3"/>
  <c r="AC46" i="3"/>
  <c r="Z46" i="3"/>
  <c r="W46" i="3"/>
  <c r="U46" i="3"/>
  <c r="R46" i="3"/>
  <c r="AR45" i="3"/>
  <c r="AP45" i="3"/>
  <c r="AM45" i="3"/>
  <c r="AJ45" i="3"/>
  <c r="AG45" i="3"/>
  <c r="AE45" i="3"/>
  <c r="AC45" i="3"/>
  <c r="Z45" i="3"/>
  <c r="W45" i="3"/>
  <c r="U45" i="3"/>
  <c r="R45" i="3"/>
  <c r="AR44" i="3"/>
  <c r="AP44" i="3"/>
  <c r="AM44" i="3"/>
  <c r="AJ44" i="3"/>
  <c r="AG44" i="3"/>
  <c r="AE44" i="3"/>
  <c r="AC44" i="3"/>
  <c r="Z44" i="3"/>
  <c r="W44" i="3"/>
  <c r="U44" i="3"/>
  <c r="R44" i="3"/>
  <c r="AR43" i="3"/>
  <c r="AP43" i="3"/>
  <c r="AM43" i="3"/>
  <c r="AJ43" i="3"/>
  <c r="AG43" i="3"/>
  <c r="AE43" i="3"/>
  <c r="AC43" i="3"/>
  <c r="Z43" i="3"/>
  <c r="W43" i="3"/>
  <c r="U43" i="3"/>
  <c r="R43" i="3"/>
  <c r="AR42" i="3"/>
  <c r="AP42" i="3"/>
  <c r="AM42" i="3"/>
  <c r="AJ42" i="3"/>
  <c r="AG42" i="3"/>
  <c r="AE42" i="3"/>
  <c r="AC42" i="3"/>
  <c r="Z42" i="3"/>
  <c r="W42" i="3"/>
  <c r="U42" i="3"/>
  <c r="R42" i="3"/>
  <c r="AR41" i="3"/>
  <c r="AP41" i="3"/>
  <c r="AM41" i="3"/>
  <c r="AJ41" i="3"/>
  <c r="AG41" i="3"/>
  <c r="AE41" i="3"/>
  <c r="AC41" i="3"/>
  <c r="Z41" i="3"/>
  <c r="W41" i="3"/>
  <c r="U41" i="3"/>
  <c r="R41" i="3"/>
  <c r="AR40" i="3"/>
  <c r="AP40" i="3"/>
  <c r="AM40" i="3"/>
  <c r="AJ40" i="3"/>
  <c r="AG40" i="3"/>
  <c r="AE40" i="3"/>
  <c r="AC40" i="3"/>
  <c r="Z40" i="3"/>
  <c r="W40" i="3"/>
  <c r="U40" i="3"/>
  <c r="R40" i="3"/>
  <c r="AR39" i="3"/>
  <c r="AP39" i="3"/>
  <c r="AM39" i="3"/>
  <c r="AJ39" i="3"/>
  <c r="AG39" i="3"/>
  <c r="AE39" i="3"/>
  <c r="AC39" i="3"/>
  <c r="Z39" i="3"/>
  <c r="W39" i="3"/>
  <c r="U39" i="3"/>
  <c r="R39" i="3"/>
  <c r="AR38" i="3"/>
  <c r="AP38" i="3"/>
  <c r="AM38" i="3"/>
  <c r="AJ38" i="3"/>
  <c r="AG38" i="3"/>
  <c r="AE38" i="3"/>
  <c r="AC38" i="3"/>
  <c r="Z38" i="3"/>
  <c r="W38" i="3"/>
  <c r="U38" i="3"/>
  <c r="R38" i="3"/>
  <c r="AR37" i="3"/>
  <c r="AP37" i="3"/>
  <c r="AM37" i="3"/>
  <c r="AJ37" i="3"/>
  <c r="AG37" i="3"/>
  <c r="AE37" i="3"/>
  <c r="AC37" i="3"/>
  <c r="Z37" i="3"/>
  <c r="W37" i="3"/>
  <c r="U37" i="3"/>
  <c r="R37" i="3"/>
  <c r="AR36" i="3"/>
  <c r="AP36" i="3"/>
  <c r="AM36" i="3"/>
  <c r="AJ36" i="3"/>
  <c r="AG36" i="3"/>
  <c r="AE36" i="3"/>
  <c r="AC36" i="3"/>
  <c r="Z36" i="3"/>
  <c r="W36" i="3"/>
  <c r="U36" i="3"/>
  <c r="R36" i="3"/>
  <c r="AR35" i="3"/>
  <c r="AP35" i="3"/>
  <c r="AM35" i="3"/>
  <c r="AJ35" i="3"/>
  <c r="AG35" i="3"/>
  <c r="AE35" i="3"/>
  <c r="AC35" i="3"/>
  <c r="Z35" i="3"/>
  <c r="W35" i="3"/>
  <c r="U35" i="3"/>
  <c r="R35" i="3"/>
  <c r="AR34" i="3"/>
  <c r="AP34" i="3"/>
  <c r="AM34" i="3"/>
  <c r="AJ34" i="3"/>
  <c r="AG34" i="3"/>
  <c r="AE34" i="3"/>
  <c r="AC34" i="3"/>
  <c r="Z34" i="3"/>
  <c r="W34" i="3"/>
  <c r="U34" i="3"/>
  <c r="R34" i="3"/>
  <c r="AR33" i="3"/>
  <c r="AP33" i="3"/>
  <c r="AM33" i="3"/>
  <c r="AJ33" i="3"/>
  <c r="AG33" i="3"/>
  <c r="AE33" i="3"/>
  <c r="AC33" i="3"/>
  <c r="Z33" i="3"/>
  <c r="W33" i="3"/>
  <c r="U33" i="3"/>
  <c r="R33" i="3"/>
  <c r="AR32" i="3"/>
  <c r="AP32" i="3"/>
  <c r="AM32" i="3"/>
  <c r="AJ32" i="3"/>
  <c r="AG32" i="3"/>
  <c r="AE32" i="3"/>
  <c r="AC32" i="3"/>
  <c r="Z32" i="3"/>
  <c r="W32" i="3"/>
  <c r="U32" i="3"/>
  <c r="R32" i="3"/>
  <c r="AR31" i="3"/>
  <c r="AP31" i="3"/>
  <c r="AM31" i="3"/>
  <c r="AJ31" i="3"/>
  <c r="AG31" i="3"/>
  <c r="AE31" i="3"/>
  <c r="AC31" i="3"/>
  <c r="Z31" i="3"/>
  <c r="W31" i="3"/>
  <c r="U31" i="3"/>
  <c r="R31" i="3"/>
  <c r="AR26" i="3"/>
  <c r="AR25" i="3"/>
  <c r="AR24" i="3"/>
  <c r="AE24" i="3"/>
  <c r="AR23" i="3"/>
  <c r="AE23" i="3"/>
  <c r="AR22" i="3"/>
  <c r="AE22" i="3"/>
  <c r="AR21" i="3"/>
  <c r="AE21" i="3"/>
  <c r="AR20" i="3"/>
  <c r="AE20" i="3"/>
  <c r="AR19" i="3"/>
  <c r="AE19" i="3"/>
  <c r="AR18" i="3"/>
  <c r="AE18" i="3"/>
  <c r="AR17" i="3"/>
  <c r="AE17" i="3"/>
  <c r="AR16" i="3"/>
  <c r="AE16" i="3"/>
  <c r="R16" i="3"/>
  <c r="AR15" i="3"/>
  <c r="AR14" i="3"/>
  <c r="AR13" i="3"/>
  <c r="H13" i="3"/>
  <c r="AR12" i="3"/>
  <c r="AR11" i="3"/>
  <c r="AR10" i="3"/>
  <c r="AN4" i="3"/>
  <c r="AE24" i="1"/>
  <c r="AP52" i="3" l="1"/>
  <c r="U52" i="3"/>
  <c r="W52" i="3"/>
  <c r="AR52" i="3"/>
  <c r="Z52" i="3"/>
  <c r="AC52" i="3"/>
  <c r="AE52" i="3"/>
  <c r="AG52" i="3"/>
  <c r="AJ52" i="3"/>
  <c r="R52" i="3"/>
  <c r="AM52" i="3"/>
  <c r="AE16" i="1" l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AE31" i="1"/>
  <c r="P52" i="1"/>
  <c r="AC58" i="1"/>
  <c r="AC59" i="1"/>
  <c r="AC60" i="1"/>
  <c r="AC61" i="1"/>
  <c r="AC62" i="1"/>
  <c r="AC63" i="1"/>
  <c r="AC64" i="1"/>
  <c r="AC65" i="1"/>
  <c r="AC66" i="1"/>
  <c r="AG58" i="1"/>
  <c r="AG59" i="1"/>
  <c r="AG60" i="1"/>
  <c r="AG61" i="1"/>
  <c r="AG62" i="1"/>
  <c r="AG63" i="1"/>
  <c r="AG64" i="1"/>
  <c r="AG65" i="1"/>
  <c r="AG66" i="1"/>
  <c r="AJ58" i="1"/>
  <c r="AJ59" i="1"/>
  <c r="AJ60" i="1"/>
  <c r="AJ61" i="1"/>
  <c r="AJ62" i="1"/>
  <c r="AJ63" i="1"/>
  <c r="AJ64" i="1"/>
  <c r="AJ65" i="1"/>
  <c r="AJ66" i="1"/>
  <c r="AR12" i="1"/>
  <c r="R16" i="1"/>
  <c r="R31" i="1"/>
  <c r="U31" i="1" s="1"/>
  <c r="N67" i="1"/>
  <c r="N82" i="1"/>
  <c r="R52" i="1" l="1"/>
  <c r="U52" i="1"/>
  <c r="AE52" i="1"/>
  <c r="W31" i="1"/>
  <c r="W52" i="1" s="1"/>
  <c r="AC31" i="1"/>
  <c r="AC52" i="1" s="1"/>
  <c r="AE17" i="1"/>
  <c r="Z31" i="1" l="1"/>
  <c r="Z52" i="1" s="1"/>
  <c r="H13" i="1"/>
  <c r="AR10" i="1" l="1"/>
  <c r="AE23" i="1"/>
  <c r="AE22" i="1"/>
  <c r="AE20" i="1"/>
  <c r="AE19" i="1"/>
  <c r="AJ31" i="1"/>
  <c r="AJ52" i="1" s="1"/>
  <c r="AM142" i="1"/>
  <c r="AM143" i="1" s="1"/>
  <c r="AO143" i="1" l="1"/>
  <c r="AR143" i="1" s="1"/>
  <c r="AO142" i="1"/>
  <c r="AR142" i="1" l="1"/>
  <c r="AR144" i="1" s="1"/>
  <c r="R81" i="1" l="1"/>
  <c r="R80" i="1"/>
  <c r="R79" i="1"/>
  <c r="R78" i="1"/>
  <c r="R77" i="1"/>
  <c r="R76" i="1"/>
  <c r="R75" i="1"/>
  <c r="R74" i="1"/>
  <c r="R73" i="1"/>
  <c r="R72" i="1"/>
  <c r="R66" i="1"/>
  <c r="R65" i="1"/>
  <c r="R64" i="1"/>
  <c r="R63" i="1"/>
  <c r="R62" i="1"/>
  <c r="R61" i="1"/>
  <c r="R60" i="1"/>
  <c r="R59" i="1"/>
  <c r="R58" i="1"/>
  <c r="R57" i="1"/>
  <c r="U57" i="1" l="1"/>
  <c r="U61" i="1"/>
  <c r="U65" i="1"/>
  <c r="U74" i="1"/>
  <c r="U78" i="1"/>
  <c r="U58" i="1"/>
  <c r="U60" i="1"/>
  <c r="U62" i="1"/>
  <c r="U64" i="1"/>
  <c r="U66" i="1"/>
  <c r="U73" i="1"/>
  <c r="U75" i="1"/>
  <c r="U77" i="1"/>
  <c r="U59" i="1"/>
  <c r="U63" i="1"/>
  <c r="U72" i="1"/>
  <c r="U76" i="1"/>
  <c r="U80" i="1"/>
  <c r="U79" i="1"/>
  <c r="U81" i="1"/>
  <c r="U67" i="1" l="1"/>
  <c r="U82" i="1"/>
  <c r="AM136" i="1"/>
  <c r="AM135" i="1"/>
  <c r="AM134" i="1"/>
  <c r="AM133" i="1"/>
  <c r="AP133" i="1" s="1"/>
  <c r="AM132" i="1"/>
  <c r="AP132" i="1" s="1"/>
  <c r="AM126" i="1"/>
  <c r="AP126" i="1" s="1"/>
  <c r="AM125" i="1"/>
  <c r="AM124" i="1"/>
  <c r="AP124" i="1" s="1"/>
  <c r="AM123" i="1"/>
  <c r="AM122" i="1"/>
  <c r="AJ116" i="1"/>
  <c r="AM116" i="1" s="1"/>
  <c r="AJ115" i="1"/>
  <c r="AM115" i="1" s="1"/>
  <c r="AJ114" i="1"/>
  <c r="AM114" i="1" s="1"/>
  <c r="AJ113" i="1"/>
  <c r="AM113" i="1" s="1"/>
  <c r="AM87" i="1"/>
  <c r="AM102" i="1"/>
  <c r="AM101" i="1"/>
  <c r="AM100" i="1"/>
  <c r="AM99" i="1"/>
  <c r="AM98" i="1"/>
  <c r="AM97" i="1"/>
  <c r="AM88" i="1"/>
  <c r="AP88" i="1" s="1"/>
  <c r="AM89" i="1"/>
  <c r="AM90" i="1"/>
  <c r="AM91" i="1"/>
  <c r="AM92" i="1"/>
  <c r="AM93" i="1"/>
  <c r="AM94" i="1"/>
  <c r="AM95" i="1"/>
  <c r="AM96" i="1"/>
  <c r="AM103" i="1"/>
  <c r="AM104" i="1"/>
  <c r="AM105" i="1"/>
  <c r="AM106" i="1"/>
  <c r="AJ112" i="1"/>
  <c r="AM112" i="1" s="1"/>
  <c r="AP112" i="1" s="1"/>
  <c r="AP122" i="1"/>
  <c r="AR14" i="1" l="1"/>
  <c r="AR15" i="1"/>
  <c r="AP105" i="1"/>
  <c r="AR105" i="1" s="1"/>
  <c r="AP103" i="1"/>
  <c r="AR103" i="1" s="1"/>
  <c r="AP95" i="1"/>
  <c r="AR95" i="1" s="1"/>
  <c r="AP93" i="1"/>
  <c r="AR93" i="1" s="1"/>
  <c r="AP91" i="1"/>
  <c r="AR91" i="1" s="1"/>
  <c r="AP89" i="1"/>
  <c r="AR89" i="1" s="1"/>
  <c r="AC72" i="1"/>
  <c r="AC80" i="1"/>
  <c r="AC74" i="1"/>
  <c r="AC73" i="1"/>
  <c r="AC77" i="1"/>
  <c r="AC81" i="1"/>
  <c r="AC57" i="1"/>
  <c r="AC78" i="1"/>
  <c r="AC75" i="1"/>
  <c r="AC79" i="1"/>
  <c r="AC76" i="1"/>
  <c r="AP97" i="1"/>
  <c r="AR97" i="1" s="1"/>
  <c r="AP99" i="1"/>
  <c r="AR99" i="1" s="1"/>
  <c r="AP101" i="1"/>
  <c r="AR101" i="1" s="1"/>
  <c r="AP87" i="1"/>
  <c r="AR87" i="1" s="1"/>
  <c r="AM107" i="1"/>
  <c r="AP114" i="1"/>
  <c r="AR114" i="1" s="1"/>
  <c r="AP116" i="1"/>
  <c r="AR116" i="1" s="1"/>
  <c r="AP123" i="1"/>
  <c r="AR123" i="1" s="1"/>
  <c r="AP125" i="1"/>
  <c r="AR125" i="1" s="1"/>
  <c r="AR132" i="1"/>
  <c r="AP134" i="1"/>
  <c r="AR134" i="1" s="1"/>
  <c r="AP136" i="1"/>
  <c r="AR136" i="1" s="1"/>
  <c r="W77" i="1"/>
  <c r="W63" i="1"/>
  <c r="AG77" i="1"/>
  <c r="AG57" i="1"/>
  <c r="AG72" i="1"/>
  <c r="W80" i="1"/>
  <c r="AE74" i="1"/>
  <c r="W58" i="1"/>
  <c r="W62" i="1"/>
  <c r="W66" i="1"/>
  <c r="W61" i="1"/>
  <c r="Z81" i="1"/>
  <c r="AE78" i="1"/>
  <c r="W65" i="1"/>
  <c r="AP106" i="1"/>
  <c r="AR106" i="1" s="1"/>
  <c r="AP104" i="1"/>
  <c r="AR104" i="1" s="1"/>
  <c r="AP96" i="1"/>
  <c r="AR96" i="1" s="1"/>
  <c r="AP94" i="1"/>
  <c r="AR94" i="1" s="1"/>
  <c r="AP92" i="1"/>
  <c r="AR92" i="1" s="1"/>
  <c r="AP90" i="1"/>
  <c r="AR90" i="1" s="1"/>
  <c r="AR88" i="1"/>
  <c r="AR17" i="1"/>
  <c r="AP98" i="1"/>
  <c r="AR98" i="1" s="1"/>
  <c r="AP100" i="1"/>
  <c r="AR100" i="1" s="1"/>
  <c r="AP102" i="1"/>
  <c r="AR102" i="1" s="1"/>
  <c r="AP113" i="1"/>
  <c r="AR113" i="1" s="1"/>
  <c r="AP115" i="1"/>
  <c r="AR115" i="1" s="1"/>
  <c r="AR122" i="1"/>
  <c r="AR124" i="1"/>
  <c r="AR126" i="1"/>
  <c r="AR133" i="1"/>
  <c r="AP135" i="1"/>
  <c r="AR135" i="1" s="1"/>
  <c r="W73" i="1"/>
  <c r="AE75" i="1"/>
  <c r="AE63" i="1"/>
  <c r="W76" i="1"/>
  <c r="AG73" i="1"/>
  <c r="AE81" i="1"/>
  <c r="AM127" i="1"/>
  <c r="AM137" i="1"/>
  <c r="R82" i="1"/>
  <c r="AR112" i="1"/>
  <c r="R67" i="1"/>
  <c r="AM117" i="1"/>
  <c r="AE21" i="1" l="1"/>
  <c r="AR16" i="1"/>
  <c r="AR11" i="1" s="1"/>
  <c r="AE18" i="1"/>
  <c r="AR25" i="1"/>
  <c r="W81" i="1"/>
  <c r="W59" i="1"/>
  <c r="AG78" i="1"/>
  <c r="AE59" i="1"/>
  <c r="AG76" i="1"/>
  <c r="AE66" i="1"/>
  <c r="AP127" i="1"/>
  <c r="AP137" i="1"/>
  <c r="Z62" i="1"/>
  <c r="Z59" i="1"/>
  <c r="Z73" i="1"/>
  <c r="Z65" i="1"/>
  <c r="Z66" i="1"/>
  <c r="Z58" i="1"/>
  <c r="Z80" i="1"/>
  <c r="Z63" i="1"/>
  <c r="Z77" i="1"/>
  <c r="AP107" i="1"/>
  <c r="AR117" i="1"/>
  <c r="AE80" i="1"/>
  <c r="AE73" i="1"/>
  <c r="AE60" i="1"/>
  <c r="AG81" i="1"/>
  <c r="AE62" i="1"/>
  <c r="AE72" i="1"/>
  <c r="AE65" i="1"/>
  <c r="W78" i="1"/>
  <c r="W57" i="1"/>
  <c r="W75" i="1"/>
  <c r="AE57" i="1"/>
  <c r="W74" i="1"/>
  <c r="W79" i="1"/>
  <c r="W64" i="1"/>
  <c r="Z64" i="1" s="1"/>
  <c r="W60" i="1"/>
  <c r="AG79" i="1"/>
  <c r="AE61" i="1"/>
  <c r="W72" i="1"/>
  <c r="AG80" i="1"/>
  <c r="AG74" i="1"/>
  <c r="AE77" i="1"/>
  <c r="AE64" i="1"/>
  <c r="AE79" i="1"/>
  <c r="AE76" i="1"/>
  <c r="AG75" i="1"/>
  <c r="AE58" i="1"/>
  <c r="Z78" i="1"/>
  <c r="Z76" i="1"/>
  <c r="Z61" i="1"/>
  <c r="Z60" i="1"/>
  <c r="AC67" i="1"/>
  <c r="AC82" i="1"/>
  <c r="AR127" i="1"/>
  <c r="AR107" i="1"/>
  <c r="AP117" i="1"/>
  <c r="AR137" i="1"/>
  <c r="AG31" i="1" l="1"/>
  <c r="AG52" i="1" s="1"/>
  <c r="AR13" i="1"/>
  <c r="AR26" i="1"/>
  <c r="W67" i="1"/>
  <c r="W82" i="1"/>
  <c r="AG67" i="1"/>
  <c r="AE67" i="1"/>
  <c r="Z79" i="1"/>
  <c r="Z74" i="1"/>
  <c r="Z75" i="1"/>
  <c r="AJ75" i="1" s="1"/>
  <c r="AM75" i="1" s="1"/>
  <c r="Z72" i="1"/>
  <c r="Z57" i="1"/>
  <c r="Z67" i="1" s="1"/>
  <c r="AG82" i="1"/>
  <c r="AE82" i="1"/>
  <c r="AM64" i="1"/>
  <c r="AJ74" i="1"/>
  <c r="AM74" i="1" s="1"/>
  <c r="AM62" i="1"/>
  <c r="AJ77" i="1"/>
  <c r="AM77" i="1" s="1"/>
  <c r="AJ80" i="1"/>
  <c r="AM80" i="1" s="1"/>
  <c r="AM61" i="1"/>
  <c r="AJ76" i="1"/>
  <c r="AM76" i="1" s="1"/>
  <c r="AM60" i="1"/>
  <c r="AJ73" i="1"/>
  <c r="AM73" i="1" s="1"/>
  <c r="AJ79" i="1"/>
  <c r="AM79" i="1" s="1"/>
  <c r="AJ57" i="1"/>
  <c r="AM57" i="1" s="1"/>
  <c r="AJ78" i="1"/>
  <c r="AM78" i="1" s="1"/>
  <c r="AM58" i="1"/>
  <c r="AM66" i="1"/>
  <c r="AM59" i="1"/>
  <c r="AM65" i="1"/>
  <c r="AJ81" i="1"/>
  <c r="AM81" i="1" s="1"/>
  <c r="AM63" i="1"/>
  <c r="AJ72" i="1"/>
  <c r="AM72" i="1" s="1"/>
  <c r="AM31" i="1" l="1"/>
  <c r="AR18" i="1"/>
  <c r="AR20" i="1"/>
  <c r="AR22" i="1"/>
  <c r="AR21" i="1"/>
  <c r="Z82" i="1"/>
  <c r="AM82" i="1"/>
  <c r="AJ82" i="1"/>
  <c r="AJ67" i="1"/>
  <c r="AM67" i="1"/>
  <c r="AP31" i="1" l="1"/>
  <c r="AP52" i="1" s="1"/>
  <c r="AM52" i="1"/>
  <c r="AR31" i="1"/>
  <c r="AR52" i="1" s="1"/>
  <c r="AR19" i="1"/>
  <c r="AR24" i="1"/>
  <c r="AR23" i="1"/>
  <c r="AP80" i="1" l="1"/>
  <c r="AR80" i="1" s="1"/>
  <c r="AP78" i="1"/>
  <c r="AR78" i="1" s="1"/>
  <c r="AP76" i="1"/>
  <c r="AR76" i="1" s="1"/>
  <c r="AP74" i="1"/>
  <c r="AR74" i="1" s="1"/>
  <c r="AP72" i="1"/>
  <c r="AP65" i="1"/>
  <c r="AR65" i="1" s="1"/>
  <c r="AP63" i="1"/>
  <c r="AR63" i="1" s="1"/>
  <c r="AP61" i="1"/>
  <c r="AR61" i="1" s="1"/>
  <c r="AP59" i="1"/>
  <c r="AR59" i="1" s="1"/>
  <c r="AP57" i="1"/>
  <c r="AP81" i="1"/>
  <c r="AR81" i="1" s="1"/>
  <c r="AP79" i="1"/>
  <c r="AR79" i="1" s="1"/>
  <c r="AP77" i="1"/>
  <c r="AR77" i="1" s="1"/>
  <c r="AP75" i="1"/>
  <c r="AR75" i="1" s="1"/>
  <c r="AP73" i="1"/>
  <c r="AR73" i="1" s="1"/>
  <c r="AP66" i="1"/>
  <c r="AR66" i="1" s="1"/>
  <c r="AP64" i="1"/>
  <c r="AR64" i="1" s="1"/>
  <c r="AP62" i="1"/>
  <c r="AR62" i="1" s="1"/>
  <c r="AP60" i="1"/>
  <c r="AR60" i="1" s="1"/>
  <c r="AP58" i="1"/>
  <c r="AR58" i="1" s="1"/>
  <c r="AR72" i="1" l="1"/>
  <c r="AR82" i="1" s="1"/>
  <c r="AP82" i="1"/>
  <c r="AR57" i="1"/>
  <c r="AR67" i="1" s="1"/>
  <c r="AP67" i="1"/>
  <c r="AN4" i="1" l="1"/>
</calcChain>
</file>

<file path=xl/sharedStrings.xml><?xml version="1.0" encoding="utf-8"?>
<sst xmlns="http://schemas.openxmlformats.org/spreadsheetml/2006/main" count="415" uniqueCount="170">
  <si>
    <r>
      <rPr>
        <b/>
        <sz val="20"/>
        <color rgb="FF0070C0"/>
        <rFont val="Arial"/>
        <family val="2"/>
      </rPr>
      <t>Planilha Objeto - Participação Ampla</t>
    </r>
    <r>
      <rPr>
        <b/>
        <sz val="20"/>
        <color rgb="FFFF0000"/>
        <rFont val="Arial"/>
        <family val="2"/>
      </rPr>
      <t xml:space="preserve"> </t>
    </r>
    <r>
      <rPr>
        <b/>
        <sz val="20"/>
        <color theme="9" tint="-0.249977111117893"/>
        <rFont val="Arial"/>
        <family val="2"/>
      </rPr>
      <t>(Proponentes Estrangeiros)</t>
    </r>
  </si>
  <si>
    <t>CLASSIFICAÇÃO:
RESERVADO ATÉ A DATA DA PUBLICAÇÃO;
PÚBLICO APÓS A DATA DA PUBLICAÇÃO.</t>
  </si>
  <si>
    <t xml:space="preserve">Lote nº: </t>
  </si>
  <si>
    <t xml:space="preserve">Licitação nº: </t>
  </si>
  <si>
    <t>530-I15150</t>
  </si>
  <si>
    <t xml:space="preserve">Valor Total Equalizado: </t>
  </si>
  <si>
    <t>Proponente:</t>
  </si>
  <si>
    <t xml:space="preserve"> (Informe a razão social completa)</t>
  </si>
  <si>
    <t>CNPJ:</t>
  </si>
  <si>
    <t>Contato comercial</t>
  </si>
  <si>
    <t>(Nome do contato comercial)</t>
  </si>
  <si>
    <t>(e-mail comercial)</t>
  </si>
  <si>
    <t>ICMS Recuperável</t>
  </si>
  <si>
    <t>Não</t>
  </si>
  <si>
    <t>Capatazia: custo do contêiner de 20'</t>
  </si>
  <si>
    <t>Moeda da Proposta</t>
  </si>
  <si>
    <t>Dolar</t>
  </si>
  <si>
    <t>Frete Terrestre</t>
  </si>
  <si>
    <r>
      <t>Taxa de Câmbio: Dolar EUA (US$)</t>
    </r>
    <r>
      <rPr>
        <b/>
        <sz val="8"/>
        <rFont val="Arial"/>
        <family val="2"/>
      </rPr>
      <t xml:space="preserve"> *</t>
    </r>
  </si>
  <si>
    <t>Capatazia: custo do contêiner de 40'</t>
  </si>
  <si>
    <t>Proponente pertece ao Mercosul (SIM ou NÃO) ?</t>
  </si>
  <si>
    <t>Seguro do Frete Terrestre</t>
  </si>
  <si>
    <t>Custo do hedge para contrato em Dólar</t>
  </si>
  <si>
    <t>Custo com desconsolidação</t>
  </si>
  <si>
    <t>Procedência (Cidade/País)</t>
  </si>
  <si>
    <t>Custo de Inspeção</t>
  </si>
  <si>
    <t>Taxa Dolar (US$): Câmbio + Hedge</t>
  </si>
  <si>
    <t>Custo com liberação BL</t>
  </si>
  <si>
    <t>Quantidade de contêiner de 20'</t>
  </si>
  <si>
    <t>Custo Total das Despesas Gerais de Importação</t>
  </si>
  <si>
    <t>Quantidade de Embarques</t>
  </si>
  <si>
    <t>Custo do SDA (Sindicato) por desembaraço</t>
  </si>
  <si>
    <t>Quantidade de contêiner de 40'</t>
  </si>
  <si>
    <r>
      <t xml:space="preserve">Valor Total do Frete Marítimo garantido </t>
    </r>
    <r>
      <rPr>
        <sz val="8"/>
        <color indexed="8"/>
        <rFont val="Arial"/>
        <family val="2"/>
      </rPr>
      <t>pelo Proponente</t>
    </r>
  </si>
  <si>
    <t>Distância terrestre do Porto ao Almoxarifado (km)</t>
  </si>
  <si>
    <t>Custo do SISCOMEX por desembaraço</t>
  </si>
  <si>
    <t>Peso Bruto Total em Kg</t>
  </si>
  <si>
    <t>Valor Total do Material Principal</t>
  </si>
  <si>
    <t>Percentual ISS</t>
  </si>
  <si>
    <t>Custo de Adição de Mercadoria à DI</t>
  </si>
  <si>
    <t>Taxa de Conversão</t>
  </si>
  <si>
    <t>Valor Total Peças Sobressalentes e Ferramentas</t>
  </si>
  <si>
    <t>Percentual PIS</t>
  </si>
  <si>
    <t>Custo do Despachante por desembaraço</t>
  </si>
  <si>
    <t>Quantidade total de contêineres</t>
  </si>
  <si>
    <t>Valor Total do Seguro Marítimo</t>
  </si>
  <si>
    <t>Percentual COFINS</t>
  </si>
  <si>
    <t>Custo com Desova por contêiner</t>
  </si>
  <si>
    <t>AFRMM</t>
  </si>
  <si>
    <t>Valor Total do II</t>
  </si>
  <si>
    <t>Percentual IOF</t>
  </si>
  <si>
    <t>Custo com Demurrage por contêiner (Diária)</t>
  </si>
  <si>
    <t>Capatazia no Porto</t>
  </si>
  <si>
    <t>Valor Total do IPI</t>
  </si>
  <si>
    <t>Percentual IRRF sobre Serviços</t>
  </si>
  <si>
    <t>Custo com Handling por contêiner</t>
  </si>
  <si>
    <t>Desconsolidação e Liberação BL</t>
  </si>
  <si>
    <t>Valor Total da Armazenagem no Porto</t>
  </si>
  <si>
    <t>Percentual AFRMM</t>
  </si>
  <si>
    <t>Percentual ICMS sobre taxas</t>
  </si>
  <si>
    <t>Imposto sobre Operações Financeiras - IOF</t>
  </si>
  <si>
    <t>Valor Total do PIS</t>
  </si>
  <si>
    <t>Taxa de Seguro do Transporte Marítimo</t>
  </si>
  <si>
    <t>Taxa de desencaixe financeiro</t>
  </si>
  <si>
    <t>Valor Total do COFINS</t>
  </si>
  <si>
    <t>Percentual Relativo a Armazenagem (Porto)</t>
  </si>
  <si>
    <t>Garantia adicional sobre o seguro marítimo</t>
  </si>
  <si>
    <t>Valor Total do ICMS sobre Material Principal</t>
  </si>
  <si>
    <t>Tarifa do Frete Terrestre (R$ x km)</t>
  </si>
  <si>
    <t>Custo de movimentação, posicionamento e desunitização</t>
  </si>
  <si>
    <t>Valor Total do ICMS s/ P. Sobressalentes e Ferramentas</t>
  </si>
  <si>
    <t>Tarifa de Seguro do Frete Terrestre</t>
  </si>
  <si>
    <t>Valor Total dos Serviços</t>
  </si>
  <si>
    <t>* Obs: média da taxa de câmbio de venda dos últimos 30 (trinta) dias antes da data de publicação deste Edital.</t>
  </si>
  <si>
    <t>Imposto de Renda sobre Serviços (IRRF)</t>
  </si>
  <si>
    <r>
      <rPr>
        <b/>
        <sz val="12"/>
        <rFont val="Calibri"/>
        <family val="2"/>
      </rPr>
      <t>→</t>
    </r>
    <r>
      <rPr>
        <b/>
        <sz val="12"/>
        <rFont val="Arial"/>
        <family val="2"/>
      </rPr>
      <t xml:space="preserve">  MATERIAL PRINCIPAL</t>
    </r>
  </si>
  <si>
    <t>Item</t>
  </si>
  <si>
    <t>Cód.</t>
  </si>
  <si>
    <t>Qtde.</t>
  </si>
  <si>
    <t>Unid.</t>
  </si>
  <si>
    <t>II 
(%)</t>
  </si>
  <si>
    <t>ICMS 
(%)</t>
  </si>
  <si>
    <t>IPI 
(%)</t>
  </si>
  <si>
    <t>Descrição do Material</t>
  </si>
  <si>
    <t>Valor Unitário do Item</t>
  </si>
  <si>
    <t>Valor TOTAL do Frete Marítimo do Item</t>
  </si>
  <si>
    <t>Valor TOTAL do Item</t>
  </si>
  <si>
    <t>Seguro Marítimo</t>
  </si>
  <si>
    <t>II</t>
  </si>
  <si>
    <t>IPI</t>
  </si>
  <si>
    <t>Armaze-nagem</t>
  </si>
  <si>
    <t>PIS</t>
  </si>
  <si>
    <t>COFINS</t>
  </si>
  <si>
    <t>ICMS</t>
  </si>
  <si>
    <t>Valor Total</t>
  </si>
  <si>
    <t>Rateio Despesas Gerais</t>
  </si>
  <si>
    <r>
      <t>Valor Total Equalizado 
(</t>
    </r>
    <r>
      <rPr>
        <b/>
        <sz val="12"/>
        <rFont val="Arial"/>
        <family val="2"/>
      </rPr>
      <t>R$</t>
    </r>
    <r>
      <rPr>
        <b/>
        <sz val="9"/>
        <rFont val="Arial"/>
        <family val="2"/>
      </rPr>
      <t>)</t>
    </r>
  </si>
  <si>
    <t>TOTAIS</t>
  </si>
  <si>
    <r>
      <rPr>
        <b/>
        <sz val="12"/>
        <rFont val="Calibri"/>
        <family val="2"/>
      </rPr>
      <t>→</t>
    </r>
    <r>
      <rPr>
        <b/>
        <sz val="12"/>
        <rFont val="Arial"/>
        <family val="2"/>
      </rPr>
      <t xml:space="preserve">  PEÇAS SOBRESSALENTES REQUERIDAS</t>
    </r>
  </si>
  <si>
    <t>Valor do Frete Marítimo para o item</t>
  </si>
  <si>
    <t>Preço UNITÁRIO
do Item</t>
  </si>
  <si>
    <t>Preço TOTAL
do Item</t>
  </si>
  <si>
    <r>
      <rPr>
        <b/>
        <sz val="12"/>
        <rFont val="Calibri"/>
        <family val="2"/>
      </rPr>
      <t>→</t>
    </r>
    <r>
      <rPr>
        <b/>
        <sz val="12"/>
        <rFont val="Arial"/>
        <family val="2"/>
      </rPr>
      <t xml:space="preserve">  EQUIPAMENTOS ESPECIAIS DE MONTAGEM / INTRUMENTOS DE TESTE</t>
    </r>
  </si>
  <si>
    <r>
      <rPr>
        <b/>
        <sz val="12"/>
        <rFont val="Calibri"/>
        <family val="2"/>
      </rPr>
      <t>→</t>
    </r>
    <r>
      <rPr>
        <b/>
        <sz val="12"/>
        <rFont val="Arial"/>
        <family val="2"/>
      </rPr>
      <t xml:space="preserve">  ENSAIOS DE TIPO E/OU ESPECIAIS</t>
    </r>
  </si>
  <si>
    <t>Descrição</t>
  </si>
  <si>
    <t>IRRF</t>
  </si>
  <si>
    <t>US</t>
  </si>
  <si>
    <r>
      <rPr>
        <b/>
        <sz val="12"/>
        <rFont val="Calibri"/>
        <family val="2"/>
      </rPr>
      <t>→</t>
    </r>
    <r>
      <rPr>
        <b/>
        <sz val="12"/>
        <rFont val="Arial"/>
        <family val="2"/>
      </rPr>
      <t xml:space="preserve">  SUPERVISÃO DE MONTAGEM</t>
    </r>
  </si>
  <si>
    <t>Nº de dias úteis previstos</t>
  </si>
  <si>
    <t>Custo UNITÁRIO do dia normal de trabalho do Supervisor</t>
  </si>
  <si>
    <t>Custo por 
hora extra do Supervisor</t>
  </si>
  <si>
    <t>Custo de 01 (uma) passagem aérea de ida e volta entre a sede da Cemig e a fábrica do fornecedor</t>
  </si>
  <si>
    <t>Demais custos necessários (alimentação, hospedagem, etc.)</t>
  </si>
  <si>
    <t>Preço UNITÁRIO
da Supervisão</t>
  </si>
  <si>
    <t>Preço TOTAL
da Supervisão</t>
  </si>
  <si>
    <t xml:space="preserve">  Aplicável aos itens ................</t>
  </si>
  <si>
    <r>
      <rPr>
        <b/>
        <sz val="12"/>
        <rFont val="Calibri"/>
        <family val="2"/>
      </rPr>
      <t>→</t>
    </r>
    <r>
      <rPr>
        <b/>
        <sz val="12"/>
        <rFont val="Arial"/>
        <family val="2"/>
      </rPr>
      <t xml:space="preserve">  MONTAGEM E INSTALAÇÃO</t>
    </r>
  </si>
  <si>
    <r>
      <rPr>
        <b/>
        <sz val="12"/>
        <rFont val="Calibri"/>
        <family val="2"/>
      </rPr>
      <t>→</t>
    </r>
    <r>
      <rPr>
        <b/>
        <sz val="12"/>
        <rFont val="Arial"/>
        <family val="2"/>
      </rPr>
      <t xml:space="preserve">  TREINAMENTO</t>
    </r>
  </si>
  <si>
    <r>
      <rPr>
        <b/>
        <sz val="12"/>
        <rFont val="Calibri"/>
        <family val="2"/>
        <scheme val="minor"/>
      </rPr>
      <t xml:space="preserve">→ </t>
    </r>
    <r>
      <rPr>
        <b/>
        <sz val="12"/>
        <rFont val="Arial"/>
        <family val="2"/>
      </rPr>
      <t xml:space="preserve"> CUSTO DE INSPEÇÃO</t>
    </r>
  </si>
  <si>
    <t>Tipo de Custo</t>
  </si>
  <si>
    <t>Qtde</t>
  </si>
  <si>
    <t>Custo Unitário 
US$ (Dolar)</t>
  </si>
  <si>
    <t>Custo Total
US$ (Dolar)</t>
  </si>
  <si>
    <t>Informar o local onde o material será inspecionado na caixa ao lado:</t>
  </si>
  <si>
    <t>Passagens aéreas para inspeção</t>
  </si>
  <si>
    <t>Diárias para inspeção</t>
  </si>
  <si>
    <t>TOTAL</t>
  </si>
  <si>
    <t>NOTAS:</t>
  </si>
  <si>
    <t>1) Ao abrir esta planilha, caso seja exibido o “Aviso de Segurança” alertando que as macros foram desabilitadas, o proponente deverá habilitá-las clicando em “Opções” e, na janela seguinte, marcar a opção “Habilitar este conteúdo” e clicar em “OK”;</t>
  </si>
  <si>
    <r>
      <t xml:space="preserve">2) O proponente deverá preencher, </t>
    </r>
    <r>
      <rPr>
        <u/>
        <sz val="10"/>
        <rFont val="Arial"/>
        <family val="2"/>
      </rPr>
      <t>obrigatoriamente</t>
    </r>
    <r>
      <rPr>
        <sz val="10"/>
        <rFont val="Arial"/>
        <family val="2"/>
      </rPr>
      <t>, todas as células destacadas em amarelo desta planilha;</t>
    </r>
  </si>
  <si>
    <t>3) Todos os valores e alíquotas tributárias deverão ser preenchidos com, no máximo, 2 (duas) casas decimais. O peso bruto total do material deverá ser preenchido em kg, sem casas decimais;</t>
  </si>
  <si>
    <t>4) O proponente deverá preencher a Classificação Fiscal (NCM) de todos os materiais;</t>
  </si>
  <si>
    <r>
      <t>5) A base de cotação deverá ser</t>
    </r>
    <r>
      <rPr>
        <b/>
        <sz val="10"/>
        <rFont val="Arial"/>
        <family val="2"/>
      </rPr>
      <t xml:space="preserve"> CFR (Cost and Freight)</t>
    </r>
    <r>
      <rPr>
        <sz val="10"/>
        <rFont val="Arial"/>
        <family val="2"/>
      </rPr>
      <t xml:space="preserve">, entretanto, deverá ser preenchido, </t>
    </r>
    <r>
      <rPr>
        <u/>
        <sz val="10"/>
        <rFont val="Arial"/>
        <family val="2"/>
      </rPr>
      <t>obrigatoriamente</t>
    </r>
    <r>
      <rPr>
        <sz val="10"/>
        <rFont val="Arial"/>
        <family val="2"/>
      </rPr>
      <t>, o valor do material separado do valor do frete;</t>
    </r>
  </si>
  <si>
    <t>6) A célula "Valor Total Equalizado" desta planilha compreende o valor total de todos os itens, na moeda REAL (R$), com todos os impostos. O proponente deverá informar esse valor no Portal de Compras Cemig, quando da inclusão de sua proposta para o lote em questão;</t>
  </si>
  <si>
    <r>
      <t xml:space="preserve">7) Tanto para a inscrição de sua proposta como para o envio no final do pregão (caso seja o vencedor), o proponente deverá utilizar a “Planilha Objeto” disponibilizada no Portal de Compras Cemig, </t>
    </r>
    <r>
      <rPr>
        <u/>
        <sz val="10"/>
        <rFont val="Arial"/>
        <family val="2"/>
      </rPr>
      <t>em formato *XLS</t>
    </r>
    <r>
      <rPr>
        <sz val="10"/>
        <rFont val="Arial"/>
        <family val="2"/>
      </rPr>
      <t>. Caso esta planilha seja editada, qualquer desvio verificado entre esta e a original, constante no referido portal, será de inteira responsabilidade do proponente;</t>
    </r>
  </si>
  <si>
    <t xml:space="preserve">8) Caso a proposta/lance não seja em real (R$), informamos que atualmente, o sistema do Portal de Compras Cemig considera que todos os valores são em reais (R$) e não permite alterarmos para a moeda OU percentual OU taxa. Desta forma, deve ser desconsiderada a informação do sistema que o valor registrado se trata de valor em real (R$) e considerar que o valor ofertado se trata de valor em dólar (US$) OU percentual OU taxa, conforme solicitado pelo Edital e/ou nesta planilha.                                                                                                                                 </t>
  </si>
  <si>
    <t>Preços em Dólar</t>
  </si>
  <si>
    <t>Pass.</t>
  </si>
  <si>
    <t>Diária</t>
  </si>
  <si>
    <t>Brasil (Região Metropolitana BH)</t>
  </si>
  <si>
    <t>Brasil (Minas Gerais)</t>
  </si>
  <si>
    <t>Brasil (Sudeste)</t>
  </si>
  <si>
    <t>Brasil (Sul)</t>
  </si>
  <si>
    <t>Brasil (Norte)</t>
  </si>
  <si>
    <t>Brasil (Nordeste)</t>
  </si>
  <si>
    <t>Brasil (Centro-Oeste)</t>
  </si>
  <si>
    <t>África</t>
  </si>
  <si>
    <t>América do Sul</t>
  </si>
  <si>
    <t>América do Norte</t>
  </si>
  <si>
    <t>América Central</t>
  </si>
  <si>
    <t>Ásia</t>
  </si>
  <si>
    <t>Europa</t>
  </si>
  <si>
    <t>Oceania</t>
  </si>
  <si>
    <t>PEÇA</t>
  </si>
  <si>
    <t>PIS
(%)</t>
  </si>
  <si>
    <t>COFINS (%)</t>
  </si>
  <si>
    <t>NCM</t>
  </si>
  <si>
    <t>Desova + Handling</t>
  </si>
  <si>
    <t>SDA (Sindicato) + Despachante</t>
  </si>
  <si>
    <t>Taxa Siscomex</t>
  </si>
  <si>
    <t>GERADORES FOTOVOTAILCOS &lt;50W</t>
  </si>
  <si>
    <t>GERADORES FOTOVOTAILCOS &gt;50W</t>
  </si>
  <si>
    <t>MÓDULO FOTOVOLTAICO</t>
  </si>
  <si>
    <t>INVERSOR</t>
  </si>
  <si>
    <t>COMBINER BOX</t>
  </si>
  <si>
    <t>TRACKER</t>
  </si>
  <si>
    <t>Cód.
Mat. 
CEMIG</t>
  </si>
  <si>
    <t>2) O proponente deverá preencher, as células destacadas em amarelo desta planilha, conforme sugestão de material (NCM) ou com o NCM, descritivo detalhado e aliquotas aplicáveis de acordo com sua lista de fornecimento;</t>
  </si>
  <si>
    <t>001/2023</t>
  </si>
  <si>
    <t xml:space="preserve">PMI nº: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</si>
</sst>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&quot;R$ &quot;* #,##0.0000_);_(&quot;R$ &quot;* \(#,##0.0000\);_(&quot;R$ &quot;* &quot;-&quot;????_);_(@_)"/>
    <numFmt numFmtId="167" formatCode="_-[$$-1009]* #,##0.00_-;\-[$$-1009]* #,##0.00_-;_-[$$-1009]* &quot;-&quot;??_-;_-@_-"/>
    <numFmt numFmtId="168" formatCode="#,##0.00_ ;\-#,##0.00\ "/>
    <numFmt numFmtId="169" formatCode="_-* #,##0.0000_-;\-* #,##0.0000_-;_-* &quot;-&quot;????_-;_-@_-"/>
    <numFmt numFmtId="170" formatCode="_-[$R$-416]\ * #,##0.00_-;\-[$R$-416]\ * #,##0.00_-;_-[$R$-416]\ * &quot;-&quot;??_-;_-@_-"/>
    <numFmt numFmtId="171" formatCode="000000"/>
    <numFmt numFmtId="172" formatCode="[$$-C09]#,##0.00"/>
    <numFmt numFmtId="173" formatCode="[$$-409]#,##0.00"/>
    <numFmt numFmtId="174" formatCode="&quot;R$&quot;\ #,##0.00"/>
  </numFmts>
  <fonts count="4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ahoma"/>
      <family val="2"/>
    </font>
    <font>
      <b/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b/>
      <sz val="12"/>
      <name val="Calibri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20"/>
      <color rgb="FF0066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8"/>
      <color rgb="FF00B05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u/>
      <sz val="10"/>
      <name val="Arial"/>
      <family val="2"/>
    </font>
    <font>
      <sz val="11"/>
      <color rgb="FFFF0000"/>
      <name val="Arial"/>
      <family val="2"/>
    </font>
    <font>
      <b/>
      <sz val="12"/>
      <name val="Calibri"/>
      <family val="2"/>
      <scheme val="minor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20"/>
      <color rgb="FFFF0000"/>
      <name val="Arial"/>
      <family val="2"/>
    </font>
    <font>
      <b/>
      <sz val="20"/>
      <color theme="9" tint="-0.249977111117893"/>
      <name val="Arial"/>
      <family val="2"/>
    </font>
    <font>
      <b/>
      <sz val="10"/>
      <color theme="0"/>
      <name val="Arial"/>
      <family val="2"/>
    </font>
    <font>
      <sz val="13"/>
      <color theme="1"/>
      <name val="Arial"/>
      <family val="2"/>
    </font>
    <font>
      <b/>
      <sz val="12"/>
      <color theme="1"/>
      <name val="Arial"/>
      <family val="2"/>
    </font>
    <font>
      <b/>
      <sz val="20"/>
      <color rgb="FF0070C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3DE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66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7"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3" fillId="0" borderId="0"/>
    <xf numFmtId="9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210">
    <xf numFmtId="0" fontId="0" fillId="0" borderId="0" xfId="0"/>
    <xf numFmtId="0" fontId="17" fillId="0" borderId="0" xfId="0" applyFont="1"/>
    <xf numFmtId="0" fontId="23" fillId="0" borderId="0" xfId="58" applyFont="1"/>
    <xf numFmtId="0" fontId="23" fillId="0" borderId="0" xfId="0" applyFont="1"/>
    <xf numFmtId="0" fontId="23" fillId="0" borderId="0" xfId="58" applyFont="1" applyAlignment="1">
      <alignment vertical="center"/>
    </xf>
    <xf numFmtId="164" fontId="11" fillId="0" borderId="0" xfId="74" applyNumberFormat="1" applyFont="1" applyAlignment="1">
      <alignment vertical="center"/>
    </xf>
    <xf numFmtId="0" fontId="23" fillId="0" borderId="2" xfId="58" applyFont="1" applyBorder="1" applyAlignment="1">
      <alignment vertical="center"/>
    </xf>
    <xf numFmtId="0" fontId="23" fillId="0" borderId="3" xfId="58" applyFont="1" applyBorder="1" applyAlignment="1">
      <alignment vertical="center"/>
    </xf>
    <xf numFmtId="4" fontId="11" fillId="0" borderId="0" xfId="74" applyNumberFormat="1" applyFont="1" applyAlignment="1">
      <alignment vertical="center"/>
    </xf>
    <xf numFmtId="4" fontId="24" fillId="0" borderId="0" xfId="122" applyNumberFormat="1" applyFont="1" applyAlignment="1">
      <alignment vertical="center"/>
    </xf>
    <xf numFmtId="0" fontId="13" fillId="0" borderId="0" xfId="0" applyFont="1"/>
    <xf numFmtId="0" fontId="10" fillId="0" borderId="0" xfId="0" applyFont="1" applyAlignment="1">
      <alignment vertical="center"/>
    </xf>
    <xf numFmtId="4" fontId="24" fillId="0" borderId="0" xfId="74" applyNumberFormat="1" applyFont="1" applyAlignment="1">
      <alignment vertical="center"/>
    </xf>
    <xf numFmtId="0" fontId="17" fillId="0" borderId="0" xfId="0" applyFont="1" applyAlignment="1">
      <alignment vertical="center"/>
    </xf>
    <xf numFmtId="169" fontId="17" fillId="0" borderId="0" xfId="0" applyNumberFormat="1" applyFont="1"/>
    <xf numFmtId="170" fontId="25" fillId="0" borderId="0" xfId="0" applyNumberFormat="1" applyFont="1"/>
    <xf numFmtId="0" fontId="26" fillId="0" borderId="0" xfId="0" applyFont="1"/>
    <xf numFmtId="0" fontId="14" fillId="3" borderId="1" xfId="122" applyFont="1" applyFill="1" applyBorder="1" applyAlignment="1">
      <alignment horizontal="center" vertical="center"/>
    </xf>
    <xf numFmtId="0" fontId="23" fillId="0" borderId="1" xfId="58" applyFont="1" applyBorder="1" applyAlignment="1">
      <alignment horizontal="center" vertical="center"/>
    </xf>
    <xf numFmtId="171" fontId="23" fillId="0" borderId="1" xfId="58" applyNumberFormat="1" applyFont="1" applyBorder="1" applyAlignment="1">
      <alignment horizontal="center" vertical="center"/>
    </xf>
    <xf numFmtId="3" fontId="23" fillId="0" borderId="1" xfId="58" applyNumberFormat="1" applyFont="1" applyBorder="1" applyAlignment="1">
      <alignment horizontal="center" vertical="center"/>
    </xf>
    <xf numFmtId="0" fontId="12" fillId="2" borderId="3" xfId="74" applyFont="1" applyFill="1" applyBorder="1" applyAlignment="1">
      <alignment vertical="center"/>
    </xf>
    <xf numFmtId="0" fontId="23" fillId="0" borderId="4" xfId="0" applyFont="1" applyBorder="1"/>
    <xf numFmtId="0" fontId="23" fillId="0" borderId="3" xfId="58" applyFont="1" applyBorder="1"/>
    <xf numFmtId="0" fontId="23" fillId="0" borderId="4" xfId="58" applyFont="1" applyBorder="1"/>
    <xf numFmtId="0" fontId="23" fillId="0" borderId="3" xfId="0" applyFont="1" applyBorder="1"/>
    <xf numFmtId="0" fontId="23" fillId="0" borderId="0" xfId="1" applyFont="1" applyAlignment="1">
      <alignment vertical="top" wrapText="1"/>
    </xf>
    <xf numFmtId="0" fontId="14" fillId="3" borderId="1" xfId="122" applyFont="1" applyFill="1" applyBorder="1" applyAlignment="1">
      <alignment vertical="center" wrapText="1"/>
    </xf>
    <xf numFmtId="0" fontId="12" fillId="2" borderId="4" xfId="74" applyFont="1" applyFill="1" applyBorder="1" applyAlignment="1">
      <alignment vertical="center"/>
    </xf>
    <xf numFmtId="0" fontId="27" fillId="2" borderId="2" xfId="74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7" fillId="2" borderId="2" xfId="74" applyFont="1" applyFill="1" applyBorder="1" applyAlignment="1">
      <alignment vertical="center"/>
    </xf>
    <xf numFmtId="0" fontId="7" fillId="2" borderId="3" xfId="74" applyFont="1" applyFill="1" applyBorder="1" applyAlignment="1">
      <alignment vertical="center"/>
    </xf>
    <xf numFmtId="0" fontId="7" fillId="2" borderId="4" xfId="74" applyFont="1" applyFill="1" applyBorder="1" applyAlignment="1">
      <alignment vertical="center"/>
    </xf>
    <xf numFmtId="0" fontId="14" fillId="3" borderId="1" xfId="122" applyFont="1" applyFill="1" applyBorder="1" applyAlignment="1">
      <alignment horizontal="center" vertical="center" wrapText="1"/>
    </xf>
    <xf numFmtId="10" fontId="11" fillId="0" borderId="1" xfId="122" applyNumberFormat="1" applyFont="1" applyBorder="1" applyAlignment="1">
      <alignment horizontal="center" vertical="center"/>
    </xf>
    <xf numFmtId="10" fontId="23" fillId="4" borderId="1" xfId="58" applyNumberFormat="1" applyFont="1" applyFill="1" applyBorder="1" applyAlignment="1" applyProtection="1">
      <alignment horizontal="center" vertical="center"/>
      <protection locked="0"/>
    </xf>
    <xf numFmtId="1" fontId="23" fillId="4" borderId="1" xfId="58" applyNumberFormat="1" applyFont="1" applyFill="1" applyBorder="1" applyAlignment="1" applyProtection="1">
      <alignment horizontal="center" vertical="center"/>
      <protection locked="0"/>
    </xf>
    <xf numFmtId="0" fontId="18" fillId="0" borderId="0" xfId="17" applyFont="1"/>
    <xf numFmtId="0" fontId="17" fillId="0" borderId="0" xfId="17" applyFont="1"/>
    <xf numFmtId="0" fontId="18" fillId="0" borderId="5" xfId="58" applyFont="1" applyBorder="1" applyAlignment="1">
      <alignment horizontal="center"/>
    </xf>
    <xf numFmtId="0" fontId="18" fillId="0" borderId="5" xfId="58" applyFont="1" applyBorder="1"/>
    <xf numFmtId="0" fontId="17" fillId="0" borderId="0" xfId="58" applyFont="1"/>
    <xf numFmtId="0" fontId="18" fillId="0" borderId="0" xfId="58" applyFont="1"/>
    <xf numFmtId="0" fontId="6" fillId="0" borderId="0" xfId="37" applyFont="1" applyAlignment="1">
      <alignment vertical="center"/>
    </xf>
    <xf numFmtId="0" fontId="20" fillId="0" borderId="0" xfId="58" applyFont="1" applyAlignment="1">
      <alignment horizontal="right" vertical="center"/>
    </xf>
    <xf numFmtId="0" fontId="20" fillId="0" borderId="0" xfId="58" applyFont="1" applyAlignment="1">
      <alignment vertical="center"/>
    </xf>
    <xf numFmtId="0" fontId="20" fillId="0" borderId="0" xfId="58" applyFont="1"/>
    <xf numFmtId="0" fontId="21" fillId="0" borderId="0" xfId="58" applyFont="1"/>
    <xf numFmtId="0" fontId="5" fillId="0" borderId="0" xfId="37" applyFont="1"/>
    <xf numFmtId="0" fontId="20" fillId="0" borderId="0" xfId="58" applyFont="1" applyAlignment="1">
      <alignment horizontal="left" vertical="center"/>
    </xf>
    <xf numFmtId="4" fontId="18" fillId="0" borderId="0" xfId="58" applyNumberFormat="1" applyFont="1" applyAlignment="1">
      <alignment horizontal="right" vertical="center"/>
    </xf>
    <xf numFmtId="4" fontId="22" fillId="0" borderId="0" xfId="58" applyNumberFormat="1" applyFont="1" applyAlignment="1">
      <alignment horizontal="right" vertical="center"/>
    </xf>
    <xf numFmtId="165" fontId="2" fillId="0" borderId="0" xfId="122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167" fontId="23" fillId="0" borderId="0" xfId="0" applyNumberFormat="1" applyFont="1"/>
    <xf numFmtId="164" fontId="22" fillId="0" borderId="0" xfId="0" applyNumberFormat="1" applyFont="1"/>
    <xf numFmtId="167" fontId="22" fillId="0" borderId="0" xfId="0" applyNumberFormat="1" applyFont="1"/>
    <xf numFmtId="0" fontId="7" fillId="0" borderId="0" xfId="75" applyFont="1"/>
    <xf numFmtId="0" fontId="2" fillId="0" borderId="0" xfId="75"/>
    <xf numFmtId="168" fontId="21" fillId="0" borderId="0" xfId="0" applyNumberFormat="1" applyFont="1"/>
    <xf numFmtId="0" fontId="21" fillId="0" borderId="0" xfId="0" applyFont="1"/>
    <xf numFmtId="43" fontId="17" fillId="0" borderId="0" xfId="0" applyNumberFormat="1" applyFont="1"/>
    <xf numFmtId="164" fontId="6" fillId="6" borderId="0" xfId="122" applyNumberFormat="1" applyFont="1" applyFill="1" applyAlignment="1">
      <alignment horizontal="center" vertical="center"/>
    </xf>
    <xf numFmtId="0" fontId="19" fillId="0" borderId="0" xfId="58" applyFont="1" applyAlignment="1">
      <alignment vertical="center"/>
    </xf>
    <xf numFmtId="0" fontId="19" fillId="0" borderId="0" xfId="58" applyFont="1"/>
    <xf numFmtId="0" fontId="19" fillId="0" borderId="0" xfId="0" applyFont="1"/>
    <xf numFmtId="0" fontId="30" fillId="0" borderId="0" xfId="58" applyFont="1"/>
    <xf numFmtId="164" fontId="19" fillId="0" borderId="0" xfId="74" applyNumberFormat="1" applyFont="1" applyAlignment="1">
      <alignment vertical="center"/>
    </xf>
    <xf numFmtId="0" fontId="7" fillId="0" borderId="0" xfId="74" applyFont="1" applyAlignment="1">
      <alignment horizontal="left" vertical="center"/>
    </xf>
    <xf numFmtId="0" fontId="32" fillId="0" borderId="0" xfId="74" applyFont="1" applyAlignment="1">
      <alignment horizontal="left" vertical="center"/>
    </xf>
    <xf numFmtId="0" fontId="10" fillId="0" borderId="0" xfId="74" applyFont="1" applyAlignment="1">
      <alignment horizontal="left" vertical="center"/>
    </xf>
    <xf numFmtId="0" fontId="16" fillId="0" borderId="0" xfId="1" applyFont="1" applyAlignment="1">
      <alignment vertical="center"/>
    </xf>
    <xf numFmtId="0" fontId="36" fillId="0" borderId="0" xfId="1" applyFont="1" applyAlignment="1">
      <alignment horizontal="center" vertical="center" wrapText="1"/>
    </xf>
    <xf numFmtId="0" fontId="23" fillId="0" borderId="0" xfId="1" applyFont="1" applyAlignment="1">
      <alignment vertical="center" wrapText="1"/>
    </xf>
    <xf numFmtId="0" fontId="23" fillId="0" borderId="5" xfId="58" applyFont="1" applyBorder="1"/>
    <xf numFmtId="0" fontId="21" fillId="0" borderId="0" xfId="58" applyFont="1" applyAlignment="1">
      <alignment vertical="center"/>
    </xf>
    <xf numFmtId="0" fontId="37" fillId="0" borderId="0" xfId="58" applyFont="1" applyAlignment="1">
      <alignment vertical="center"/>
    </xf>
    <xf numFmtId="0" fontId="38" fillId="0" borderId="0" xfId="58" applyFont="1" applyAlignment="1">
      <alignment vertical="center"/>
    </xf>
    <xf numFmtId="0" fontId="4" fillId="7" borderId="1" xfId="74" applyFont="1" applyFill="1" applyBorder="1" applyAlignment="1">
      <alignment horizontal="center" vertical="center"/>
    </xf>
    <xf numFmtId="0" fontId="7" fillId="7" borderId="2" xfId="74" applyFont="1" applyFill="1" applyBorder="1" applyAlignment="1">
      <alignment vertical="center"/>
    </xf>
    <xf numFmtId="0" fontId="7" fillId="7" borderId="3" xfId="74" applyFont="1" applyFill="1" applyBorder="1" applyAlignment="1">
      <alignment vertical="center"/>
    </xf>
    <xf numFmtId="0" fontId="7" fillId="7" borderId="4" xfId="74" applyFont="1" applyFill="1" applyBorder="1" applyAlignment="1">
      <alignment vertical="center"/>
    </xf>
    <xf numFmtId="0" fontId="23" fillId="7" borderId="3" xfId="0" applyFont="1" applyFill="1" applyBorder="1" applyAlignment="1">
      <alignment vertical="center"/>
    </xf>
    <xf numFmtId="164" fontId="6" fillId="6" borderId="0" xfId="122" applyNumberFormat="1" applyFont="1" applyFill="1" applyAlignment="1">
      <alignment vertical="center"/>
    </xf>
    <xf numFmtId="0" fontId="11" fillId="0" borderId="2" xfId="58" applyFont="1" applyBorder="1" applyAlignment="1">
      <alignment vertical="center"/>
    </xf>
    <xf numFmtId="0" fontId="11" fillId="0" borderId="3" xfId="58" applyFont="1" applyBorder="1" applyAlignment="1">
      <alignment vertical="center"/>
    </xf>
    <xf numFmtId="0" fontId="11" fillId="0" borderId="4" xfId="0" applyFont="1" applyBorder="1"/>
    <xf numFmtId="0" fontId="10" fillId="0" borderId="0" xfId="58" applyFont="1"/>
    <xf numFmtId="0" fontId="11" fillId="0" borderId="3" xfId="58" applyFont="1" applyBorder="1"/>
    <xf numFmtId="0" fontId="11" fillId="0" borderId="4" xfId="58" applyFont="1" applyBorder="1"/>
    <xf numFmtId="0" fontId="11" fillId="0" borderId="0" xfId="0" applyFont="1"/>
    <xf numFmtId="166" fontId="11" fillId="0" borderId="0" xfId="122" applyNumberFormat="1" applyFont="1" applyAlignment="1">
      <alignment vertical="center"/>
    </xf>
    <xf numFmtId="0" fontId="11" fillId="0" borderId="4" xfId="58" applyFont="1" applyBorder="1" applyAlignment="1">
      <alignment vertical="center"/>
    </xf>
    <xf numFmtId="0" fontId="23" fillId="0" borderId="2" xfId="58" applyFont="1" applyBorder="1" applyAlignment="1">
      <alignment horizontal="justify" vertical="center" wrapText="1"/>
    </xf>
    <xf numFmtId="0" fontId="23" fillId="0" borderId="3" xfId="58" applyFont="1" applyBorder="1" applyAlignment="1">
      <alignment horizontal="justify" vertical="center" wrapText="1"/>
    </xf>
    <xf numFmtId="0" fontId="23" fillId="0" borderId="4" xfId="58" applyFont="1" applyBorder="1" applyAlignment="1">
      <alignment horizontal="justify" vertical="center" wrapText="1"/>
    </xf>
    <xf numFmtId="10" fontId="23" fillId="4" borderId="2" xfId="58" applyNumberFormat="1" applyFont="1" applyFill="1" applyBorder="1" applyAlignment="1" applyProtection="1">
      <alignment horizontal="justify" vertical="center" wrapText="1"/>
      <protection locked="0"/>
    </xf>
    <xf numFmtId="10" fontId="23" fillId="4" borderId="3" xfId="58" applyNumberFormat="1" applyFont="1" applyFill="1" applyBorder="1" applyAlignment="1" applyProtection="1">
      <alignment horizontal="justify" vertical="center" wrapText="1"/>
      <protection locked="0"/>
    </xf>
    <xf numFmtId="10" fontId="23" fillId="4" borderId="4" xfId="58" applyNumberFormat="1" applyFont="1" applyFill="1" applyBorder="1" applyAlignment="1" applyProtection="1">
      <alignment horizontal="justify" vertical="center" wrapText="1"/>
      <protection locked="0"/>
    </xf>
    <xf numFmtId="10" fontId="11" fillId="0" borderId="1" xfId="122" applyNumberFormat="1" applyFont="1" applyBorder="1" applyAlignment="1">
      <alignment horizontal="left" vertical="center"/>
    </xf>
    <xf numFmtId="0" fontId="11" fillId="9" borderId="2" xfId="58" applyFont="1" applyFill="1" applyBorder="1" applyAlignment="1">
      <alignment vertical="center"/>
    </xf>
    <xf numFmtId="0" fontId="11" fillId="9" borderId="3" xfId="58" applyFont="1" applyFill="1" applyBorder="1"/>
    <xf numFmtId="0" fontId="11" fillId="9" borderId="4" xfId="58" applyFont="1" applyFill="1" applyBorder="1"/>
    <xf numFmtId="10" fontId="11" fillId="0" borderId="0" xfId="125" applyNumberFormat="1" applyFont="1" applyFill="1" applyBorder="1" applyAlignment="1" applyProtection="1">
      <alignment horizontal="right" vertical="center"/>
    </xf>
    <xf numFmtId="0" fontId="11" fillId="0" borderId="1" xfId="122" applyFont="1" applyBorder="1" applyAlignment="1">
      <alignment horizontal="center" vertical="center"/>
    </xf>
    <xf numFmtId="0" fontId="11" fillId="0" borderId="1" xfId="122" applyFont="1" applyBorder="1" applyAlignment="1">
      <alignment horizontal="left" vertical="center"/>
    </xf>
    <xf numFmtId="1" fontId="11" fillId="0" borderId="1" xfId="122" applyNumberFormat="1" applyFont="1" applyBorder="1" applyAlignment="1">
      <alignment horizontal="center" vertical="center"/>
    </xf>
    <xf numFmtId="0" fontId="2" fillId="0" borderId="0" xfId="121" applyAlignment="1">
      <alignment horizontal="left" vertical="center" wrapText="1"/>
    </xf>
    <xf numFmtId="3" fontId="23" fillId="4" borderId="1" xfId="58" applyNumberFormat="1" applyFont="1" applyFill="1" applyBorder="1" applyAlignment="1" applyProtection="1">
      <alignment horizontal="center" vertical="center"/>
      <protection locked="0"/>
    </xf>
    <xf numFmtId="0" fontId="23" fillId="0" borderId="1" xfId="58" applyFont="1" applyBorder="1" applyAlignment="1" applyProtection="1">
      <alignment horizontal="center" vertical="center"/>
      <protection locked="0"/>
    </xf>
    <xf numFmtId="0" fontId="23" fillId="4" borderId="1" xfId="58" applyFont="1" applyFill="1" applyBorder="1" applyAlignment="1" applyProtection="1">
      <alignment horizontal="center" vertical="center"/>
      <protection locked="0"/>
    </xf>
    <xf numFmtId="0" fontId="11" fillId="4" borderId="1" xfId="122" applyFont="1" applyFill="1" applyBorder="1" applyAlignment="1" applyProtection="1">
      <alignment horizontal="center" vertical="center"/>
      <protection locked="0"/>
    </xf>
    <xf numFmtId="10" fontId="11" fillId="4" borderId="1" xfId="122" applyNumberFormat="1" applyFont="1" applyFill="1" applyBorder="1" applyAlignment="1" applyProtection="1">
      <alignment horizontal="center" vertical="center"/>
      <protection locked="0"/>
    </xf>
    <xf numFmtId="1" fontId="11" fillId="4" borderId="1" xfId="122" applyNumberFormat="1" applyFont="1" applyFill="1" applyBorder="1" applyAlignment="1" applyProtection="1">
      <alignment horizontal="center" vertical="center"/>
      <protection locked="0"/>
    </xf>
    <xf numFmtId="4" fontId="11" fillId="0" borderId="2" xfId="58" applyNumberFormat="1" applyFont="1" applyBorder="1" applyAlignment="1">
      <alignment horizontal="right" vertical="center"/>
    </xf>
    <xf numFmtId="4" fontId="11" fillId="0" borderId="3" xfId="58" applyNumberFormat="1" applyFont="1" applyBorder="1" applyAlignment="1">
      <alignment horizontal="right" vertical="center"/>
    </xf>
    <xf numFmtId="4" fontId="11" fillId="0" borderId="4" xfId="58" applyNumberFormat="1" applyFont="1" applyBorder="1" applyAlignment="1">
      <alignment horizontal="right" vertical="center"/>
    </xf>
    <xf numFmtId="0" fontId="2" fillId="0" borderId="0" xfId="121" applyAlignment="1">
      <alignment horizontal="left" vertical="center" wrapText="1"/>
    </xf>
    <xf numFmtId="0" fontId="23" fillId="0" borderId="2" xfId="58" applyFont="1" applyBorder="1" applyAlignment="1">
      <alignment horizontal="left" vertical="center"/>
    </xf>
    <xf numFmtId="0" fontId="23" fillId="0" borderId="3" xfId="58" applyFont="1" applyBorder="1" applyAlignment="1">
      <alignment horizontal="left" vertical="center"/>
    </xf>
    <xf numFmtId="0" fontId="23" fillId="0" borderId="4" xfId="58" applyFont="1" applyBorder="1" applyAlignment="1">
      <alignment horizontal="left" vertical="center"/>
    </xf>
    <xf numFmtId="0" fontId="27" fillId="0" borderId="0" xfId="121" applyFont="1" applyAlignment="1">
      <alignment horizontal="left" vertical="center" wrapText="1"/>
    </xf>
    <xf numFmtId="173" fontId="11" fillId="0" borderId="1" xfId="58" applyNumberFormat="1" applyFont="1" applyBorder="1" applyAlignment="1">
      <alignment horizontal="center" vertical="center"/>
    </xf>
    <xf numFmtId="173" fontId="12" fillId="5" borderId="1" xfId="122" applyNumberFormat="1" applyFont="1" applyFill="1" applyBorder="1" applyAlignment="1">
      <alignment horizontal="center" vertical="center" wrapText="1"/>
    </xf>
    <xf numFmtId="0" fontId="14" fillId="3" borderId="7" xfId="122" applyFont="1" applyFill="1" applyBorder="1" applyAlignment="1">
      <alignment horizontal="center" vertical="center" wrapText="1"/>
    </xf>
    <xf numFmtId="0" fontId="14" fillId="3" borderId="6" xfId="122" applyFont="1" applyFill="1" applyBorder="1" applyAlignment="1">
      <alignment horizontal="center" vertical="center" wrapText="1"/>
    </xf>
    <xf numFmtId="173" fontId="11" fillId="0" borderId="2" xfId="58" applyNumberFormat="1" applyFont="1" applyBorder="1" applyAlignment="1">
      <alignment horizontal="center" vertical="center"/>
    </xf>
    <xf numFmtId="173" fontId="11" fillId="0" borderId="3" xfId="58" applyNumberFormat="1" applyFont="1" applyBorder="1" applyAlignment="1">
      <alignment horizontal="center" vertical="center"/>
    </xf>
    <xf numFmtId="0" fontId="13" fillId="4" borderId="2" xfId="122" applyFont="1" applyFill="1" applyBorder="1" applyAlignment="1" applyProtection="1">
      <alignment horizontal="center" vertical="top" wrapText="1"/>
      <protection locked="0"/>
    </xf>
    <xf numFmtId="0" fontId="13" fillId="4" borderId="3" xfId="122" applyFont="1" applyFill="1" applyBorder="1" applyAlignment="1" applyProtection="1">
      <alignment horizontal="center" vertical="top" wrapText="1"/>
      <protection locked="0"/>
    </xf>
    <xf numFmtId="0" fontId="13" fillId="4" borderId="4" xfId="122" applyFont="1" applyFill="1" applyBorder="1" applyAlignment="1" applyProtection="1">
      <alignment horizontal="center" vertical="top" wrapText="1"/>
      <protection locked="0"/>
    </xf>
    <xf numFmtId="0" fontId="14" fillId="3" borderId="2" xfId="122" applyFont="1" applyFill="1" applyBorder="1" applyAlignment="1">
      <alignment horizontal="center" vertical="center" wrapText="1"/>
    </xf>
    <xf numFmtId="0" fontId="14" fillId="3" borderId="3" xfId="122" applyFont="1" applyFill="1" applyBorder="1" applyAlignment="1">
      <alignment horizontal="center" vertical="center" wrapText="1"/>
    </xf>
    <xf numFmtId="0" fontId="13" fillId="4" borderId="2" xfId="122" applyFont="1" applyFill="1" applyBorder="1" applyAlignment="1" applyProtection="1">
      <alignment vertical="top" wrapText="1"/>
      <protection locked="0"/>
    </xf>
    <xf numFmtId="0" fontId="13" fillId="4" borderId="3" xfId="122" applyFont="1" applyFill="1" applyBorder="1" applyAlignment="1" applyProtection="1">
      <alignment vertical="top" wrapText="1"/>
      <protection locked="0"/>
    </xf>
    <xf numFmtId="0" fontId="13" fillId="4" borderId="4" xfId="122" applyFont="1" applyFill="1" applyBorder="1" applyAlignment="1" applyProtection="1">
      <alignment vertical="top" wrapText="1"/>
      <protection locked="0"/>
    </xf>
    <xf numFmtId="0" fontId="38" fillId="4" borderId="2" xfId="58" applyFont="1" applyFill="1" applyBorder="1" applyAlignment="1" applyProtection="1">
      <alignment vertical="center"/>
      <protection locked="0"/>
    </xf>
    <xf numFmtId="0" fontId="38" fillId="4" borderId="3" xfId="58" applyFont="1" applyFill="1" applyBorder="1" applyAlignment="1" applyProtection="1">
      <alignment vertical="center"/>
      <protection locked="0"/>
    </xf>
    <xf numFmtId="0" fontId="38" fillId="4" borderId="4" xfId="58" applyFont="1" applyFill="1" applyBorder="1" applyAlignment="1" applyProtection="1">
      <alignment vertical="center"/>
      <protection locked="0"/>
    </xf>
    <xf numFmtId="0" fontId="38" fillId="4" borderId="2" xfId="58" applyFont="1" applyFill="1" applyBorder="1" applyAlignment="1" applyProtection="1">
      <alignment horizontal="center" vertical="center"/>
      <protection locked="0"/>
    </xf>
    <xf numFmtId="0" fontId="38" fillId="4" borderId="3" xfId="58" applyFont="1" applyFill="1" applyBorder="1" applyAlignment="1" applyProtection="1">
      <alignment horizontal="center" vertical="center"/>
      <protection locked="0"/>
    </xf>
    <xf numFmtId="0" fontId="38" fillId="4" borderId="4" xfId="58" applyFont="1" applyFill="1" applyBorder="1" applyAlignment="1" applyProtection="1">
      <alignment horizontal="center" vertical="center"/>
      <protection locked="0"/>
    </xf>
    <xf numFmtId="4" fontId="11" fillId="0" borderId="1" xfId="58" applyNumberFormat="1" applyFont="1" applyBorder="1" applyAlignment="1">
      <alignment horizontal="right" vertical="center"/>
    </xf>
    <xf numFmtId="174" fontId="11" fillId="0" borderId="1" xfId="58" applyNumberFormat="1" applyFont="1" applyBorder="1" applyAlignment="1">
      <alignment horizontal="center" vertical="center"/>
    </xf>
    <xf numFmtId="0" fontId="14" fillId="3" borderId="1" xfId="122" applyFont="1" applyFill="1" applyBorder="1" applyAlignment="1">
      <alignment horizontal="center" vertical="center" wrapText="1"/>
    </xf>
    <xf numFmtId="0" fontId="7" fillId="7" borderId="2" xfId="74" applyFont="1" applyFill="1" applyBorder="1" applyAlignment="1">
      <alignment horizontal="left" vertical="center"/>
    </xf>
    <xf numFmtId="0" fontId="7" fillId="7" borderId="3" xfId="74" applyFont="1" applyFill="1" applyBorder="1" applyAlignment="1">
      <alignment horizontal="left" vertical="center"/>
    </xf>
    <xf numFmtId="0" fontId="7" fillId="7" borderId="4" xfId="74" applyFont="1" applyFill="1" applyBorder="1" applyAlignment="1">
      <alignment horizontal="left" vertical="center"/>
    </xf>
    <xf numFmtId="0" fontId="14" fillId="3" borderId="4" xfId="122" applyFont="1" applyFill="1" applyBorder="1" applyAlignment="1">
      <alignment horizontal="center" vertical="center" wrapText="1"/>
    </xf>
    <xf numFmtId="0" fontId="13" fillId="0" borderId="2" xfId="122" applyFont="1" applyBorder="1" applyAlignment="1">
      <alignment vertical="top" wrapText="1"/>
    </xf>
    <xf numFmtId="0" fontId="13" fillId="0" borderId="3" xfId="122" applyFont="1" applyBorder="1" applyAlignment="1">
      <alignment vertical="top" wrapText="1"/>
    </xf>
    <xf numFmtId="0" fontId="13" fillId="0" borderId="4" xfId="122" applyFont="1" applyBorder="1" applyAlignment="1">
      <alignment vertical="top" wrapText="1"/>
    </xf>
    <xf numFmtId="166" fontId="11" fillId="0" borderId="1" xfId="122" applyNumberFormat="1" applyFont="1" applyBorder="1" applyAlignment="1">
      <alignment vertical="center"/>
    </xf>
    <xf numFmtId="166" fontId="11" fillId="8" borderId="1" xfId="122" applyNumberFormat="1" applyFont="1" applyFill="1" applyBorder="1" applyAlignment="1">
      <alignment vertical="center"/>
    </xf>
    <xf numFmtId="168" fontId="12" fillId="3" borderId="1" xfId="122" applyNumberFormat="1" applyFont="1" applyFill="1" applyBorder="1" applyAlignment="1">
      <alignment horizontal="right" vertical="center" wrapText="1"/>
    </xf>
    <xf numFmtId="168" fontId="12" fillId="3" borderId="2" xfId="122" applyNumberFormat="1" applyFont="1" applyFill="1" applyBorder="1" applyAlignment="1">
      <alignment horizontal="right" vertical="center" wrapText="1"/>
    </xf>
    <xf numFmtId="168" fontId="12" fillId="3" borderId="3" xfId="122" applyNumberFormat="1" applyFont="1" applyFill="1" applyBorder="1" applyAlignment="1">
      <alignment horizontal="right" vertical="center" wrapText="1"/>
    </xf>
    <xf numFmtId="168" fontId="12" fillId="3" borderId="4" xfId="122" applyNumberFormat="1" applyFont="1" applyFill="1" applyBorder="1" applyAlignment="1">
      <alignment horizontal="right" vertical="center" wrapText="1"/>
    </xf>
    <xf numFmtId="174" fontId="12" fillId="5" borderId="1" xfId="122" applyNumberFormat="1" applyFont="1" applyFill="1" applyBorder="1" applyAlignment="1">
      <alignment horizontal="center" vertical="center" wrapText="1"/>
    </xf>
    <xf numFmtId="4" fontId="11" fillId="0" borderId="1" xfId="122" applyNumberFormat="1" applyFont="1" applyBorder="1" applyAlignment="1">
      <alignment horizontal="right" vertical="center"/>
    </xf>
    <xf numFmtId="0" fontId="14" fillId="3" borderId="1" xfId="58" applyFont="1" applyFill="1" applyBorder="1" applyAlignment="1">
      <alignment horizontal="center" vertical="center" wrapText="1"/>
    </xf>
    <xf numFmtId="4" fontId="11" fillId="4" borderId="1" xfId="58" applyNumberFormat="1" applyFont="1" applyFill="1" applyBorder="1" applyAlignment="1" applyProtection="1">
      <alignment horizontal="right" vertical="center"/>
      <protection locked="0"/>
    </xf>
    <xf numFmtId="3" fontId="12" fillId="0" borderId="1" xfId="122" applyNumberFormat="1" applyFont="1" applyBorder="1" applyAlignment="1">
      <alignment horizontal="center" vertical="center"/>
    </xf>
    <xf numFmtId="0" fontId="23" fillId="8" borderId="1" xfId="58" applyFont="1" applyFill="1" applyBorder="1" applyAlignment="1">
      <alignment horizontal="right" vertical="center"/>
    </xf>
    <xf numFmtId="3" fontId="11" fillId="0" borderId="2" xfId="122" applyNumberFormat="1" applyFont="1" applyBorder="1" applyAlignment="1">
      <alignment horizontal="right" vertical="center"/>
    </xf>
    <xf numFmtId="3" fontId="11" fillId="0" borderId="4" xfId="122" applyNumberFormat="1" applyFont="1" applyBorder="1" applyAlignment="1">
      <alignment horizontal="right" vertical="center"/>
    </xf>
    <xf numFmtId="3" fontId="11" fillId="8" borderId="2" xfId="122" applyNumberFormat="1" applyFont="1" applyFill="1" applyBorder="1" applyAlignment="1">
      <alignment horizontal="right" vertical="center"/>
    </xf>
    <xf numFmtId="3" fontId="11" fillId="8" borderId="4" xfId="122" applyNumberFormat="1" applyFont="1" applyFill="1" applyBorder="1" applyAlignment="1">
      <alignment horizontal="right" vertical="center"/>
    </xf>
    <xf numFmtId="10" fontId="11" fillId="0" borderId="2" xfId="124" applyNumberFormat="1" applyFont="1" applyFill="1" applyBorder="1" applyAlignment="1" applyProtection="1">
      <alignment horizontal="right" vertical="center"/>
    </xf>
    <xf numFmtId="10" fontId="11" fillId="0" borderId="4" xfId="124" applyNumberFormat="1" applyFont="1" applyFill="1" applyBorder="1" applyAlignment="1" applyProtection="1">
      <alignment horizontal="right" vertical="center"/>
    </xf>
    <xf numFmtId="4" fontId="14" fillId="4" borderId="1" xfId="58" applyNumberFormat="1" applyFont="1" applyFill="1" applyBorder="1" applyAlignment="1" applyProtection="1">
      <alignment horizontal="center" vertical="center"/>
      <protection locked="0"/>
    </xf>
    <xf numFmtId="0" fontId="4" fillId="7" borderId="1" xfId="74" applyFont="1" applyFill="1" applyBorder="1" applyAlignment="1">
      <alignment horizontal="center" vertical="center"/>
    </xf>
    <xf numFmtId="164" fontId="6" fillId="6" borderId="0" xfId="122" applyNumberFormat="1" applyFont="1" applyFill="1" applyAlignment="1">
      <alignment horizontal="center" vertical="center"/>
    </xf>
    <xf numFmtId="164" fontId="6" fillId="5" borderId="1" xfId="122" applyNumberFormat="1" applyFont="1" applyFill="1" applyBorder="1" applyAlignment="1">
      <alignment horizontal="center" vertical="center"/>
    </xf>
    <xf numFmtId="4" fontId="11" fillId="0" borderId="6" xfId="74" applyNumberFormat="1" applyFont="1" applyBorder="1" applyAlignment="1">
      <alignment horizontal="right" vertical="center"/>
    </xf>
    <xf numFmtId="3" fontId="11" fillId="0" borderId="1" xfId="122" applyNumberFormat="1" applyFont="1" applyBorder="1" applyAlignment="1">
      <alignment horizontal="center" vertical="center"/>
    </xf>
    <xf numFmtId="4" fontId="11" fillId="0" borderId="1" xfId="74" applyNumberFormat="1" applyFont="1" applyBorder="1" applyAlignment="1">
      <alignment horizontal="right" vertical="center"/>
    </xf>
    <xf numFmtId="3" fontId="14" fillId="4" borderId="1" xfId="58" applyNumberFormat="1" applyFont="1" applyFill="1" applyBorder="1" applyAlignment="1" applyProtection="1">
      <alignment horizontal="center" vertical="center"/>
      <protection locked="0"/>
    </xf>
    <xf numFmtId="166" fontId="11" fillId="0" borderId="1" xfId="74" applyNumberFormat="1" applyFont="1" applyBorder="1" applyAlignment="1">
      <alignment horizontal="center" vertical="center"/>
    </xf>
    <xf numFmtId="4" fontId="14" fillId="0" borderId="1" xfId="58" applyNumberFormat="1" applyFont="1" applyBorder="1" applyAlignment="1">
      <alignment horizontal="center" vertical="center"/>
    </xf>
    <xf numFmtId="164" fontId="11" fillId="0" borderId="1" xfId="122" applyNumberFormat="1" applyFont="1" applyBorder="1" applyAlignment="1">
      <alignment vertical="center"/>
    </xf>
    <xf numFmtId="173" fontId="23" fillId="4" borderId="1" xfId="58" applyNumberFormat="1" applyFont="1" applyFill="1" applyBorder="1" applyAlignment="1" applyProtection="1">
      <alignment horizontal="center" vertical="center"/>
      <protection locked="0"/>
    </xf>
    <xf numFmtId="10" fontId="11" fillId="0" borderId="1" xfId="122" applyNumberFormat="1" applyFont="1" applyBorder="1" applyAlignment="1">
      <alignment horizontal="right" vertical="center"/>
    </xf>
    <xf numFmtId="166" fontId="19" fillId="0" borderId="0" xfId="122" applyNumberFormat="1" applyFont="1" applyAlignment="1">
      <alignment horizontal="center" vertical="center"/>
    </xf>
    <xf numFmtId="173" fontId="23" fillId="4" borderId="1" xfId="124" applyNumberFormat="1" applyFont="1" applyFill="1" applyBorder="1" applyAlignment="1" applyProtection="1">
      <alignment horizontal="center" vertical="center"/>
      <protection locked="0"/>
    </xf>
    <xf numFmtId="10" fontId="11" fillId="9" borderId="1" xfId="122" applyNumberFormat="1" applyFont="1" applyFill="1" applyBorder="1" applyAlignment="1">
      <alignment horizontal="right" vertical="center"/>
    </xf>
    <xf numFmtId="170" fontId="11" fillId="0" borderId="1" xfId="122" applyNumberFormat="1" applyFont="1" applyBorder="1" applyAlignment="1">
      <alignment vertical="center"/>
    </xf>
    <xf numFmtId="10" fontId="11" fillId="8" borderId="2" xfId="124" applyNumberFormat="1" applyFont="1" applyFill="1" applyBorder="1" applyAlignment="1" applyProtection="1">
      <alignment horizontal="right" vertical="center"/>
    </xf>
    <xf numFmtId="10" fontId="11" fillId="8" borderId="4" xfId="124" applyNumberFormat="1" applyFont="1" applyFill="1" applyBorder="1" applyAlignment="1" applyProtection="1">
      <alignment horizontal="right" vertical="center"/>
    </xf>
    <xf numFmtId="173" fontId="23" fillId="4" borderId="2" xfId="58" applyNumberFormat="1" applyFont="1" applyFill="1" applyBorder="1" applyAlignment="1" applyProtection="1">
      <alignment horizontal="right" vertical="center"/>
      <protection locked="0"/>
    </xf>
    <xf numFmtId="173" fontId="23" fillId="4" borderId="4" xfId="58" applyNumberFormat="1" applyFont="1" applyFill="1" applyBorder="1" applyAlignment="1" applyProtection="1">
      <alignment horizontal="right" vertical="center"/>
      <protection locked="0"/>
    </xf>
    <xf numFmtId="0" fontId="12" fillId="2" borderId="1" xfId="74" applyFont="1" applyFill="1" applyBorder="1" applyAlignment="1">
      <alignment horizontal="right" vertical="center"/>
    </xf>
    <xf numFmtId="0" fontId="12" fillId="2" borderId="2" xfId="74" applyFont="1" applyFill="1" applyBorder="1" applyAlignment="1">
      <alignment horizontal="right" vertical="center"/>
    </xf>
    <xf numFmtId="0" fontId="12" fillId="2" borderId="4" xfId="74" applyFont="1" applyFill="1" applyBorder="1" applyAlignment="1">
      <alignment horizontal="right" vertical="center"/>
    </xf>
    <xf numFmtId="164" fontId="18" fillId="0" borderId="6" xfId="0" applyNumberFormat="1" applyFont="1" applyBorder="1" applyAlignment="1">
      <alignment horizontal="center"/>
    </xf>
    <xf numFmtId="4" fontId="11" fillId="4" borderId="2" xfId="58" applyNumberFormat="1" applyFont="1" applyFill="1" applyBorder="1" applyAlignment="1" applyProtection="1">
      <alignment horizontal="right" vertical="center"/>
      <protection locked="0"/>
    </xf>
    <xf numFmtId="4" fontId="11" fillId="4" borderId="4" xfId="58" applyNumberFormat="1" applyFont="1" applyFill="1" applyBorder="1" applyAlignment="1" applyProtection="1">
      <alignment horizontal="right" vertical="center"/>
      <protection locked="0"/>
    </xf>
    <xf numFmtId="0" fontId="11" fillId="0" borderId="1" xfId="0" applyFont="1" applyBorder="1" applyAlignment="1">
      <alignment vertical="center"/>
    </xf>
    <xf numFmtId="1" fontId="12" fillId="0" borderId="1" xfId="0" applyNumberFormat="1" applyFont="1" applyBorder="1" applyAlignment="1">
      <alignment horizontal="center" vertical="center"/>
    </xf>
    <xf numFmtId="172" fontId="11" fillId="0" borderId="1" xfId="0" applyNumberFormat="1" applyFont="1" applyBorder="1" applyAlignment="1">
      <alignment horizontal="center" vertical="center"/>
    </xf>
    <xf numFmtId="0" fontId="28" fillId="4" borderId="1" xfId="58" applyFont="1" applyFill="1" applyBorder="1" applyAlignment="1" applyProtection="1">
      <alignment horizontal="center" vertical="center" wrapText="1"/>
      <protection locked="0"/>
    </xf>
    <xf numFmtId="0" fontId="28" fillId="4" borderId="1" xfId="58" applyFont="1" applyFill="1" applyBorder="1" applyAlignment="1" applyProtection="1">
      <alignment horizontal="left" vertical="center" wrapText="1" indent="1"/>
      <protection locked="0"/>
    </xf>
    <xf numFmtId="0" fontId="23" fillId="0" borderId="6" xfId="58" applyFont="1" applyBorder="1" applyAlignment="1">
      <alignment vertical="center" wrapText="1"/>
    </xf>
    <xf numFmtId="0" fontId="23" fillId="0" borderId="0" xfId="58" applyFont="1" applyAlignment="1">
      <alignment vertical="center" wrapText="1"/>
    </xf>
    <xf numFmtId="0" fontId="23" fillId="0" borderId="0" xfId="1" applyFont="1" applyAlignment="1">
      <alignment horizontal="right" vertical="center" wrapText="1"/>
    </xf>
    <xf numFmtId="44" fontId="11" fillId="8" borderId="2" xfId="126" applyFont="1" applyFill="1" applyBorder="1" applyAlignment="1" applyProtection="1">
      <alignment horizontal="center" vertical="center"/>
    </xf>
    <xf numFmtId="44" fontId="11" fillId="8" borderId="4" xfId="126" applyFont="1" applyFill="1" applyBorder="1" applyAlignment="1" applyProtection="1">
      <alignment horizontal="center" vertical="center"/>
    </xf>
    <xf numFmtId="0" fontId="33" fillId="4" borderId="1" xfId="74" applyFont="1" applyFill="1" applyBorder="1" applyAlignment="1" applyProtection="1">
      <alignment horizontal="center" vertical="center"/>
      <protection locked="0"/>
    </xf>
  </cellXfs>
  <cellStyles count="127">
    <cellStyle name="Moeda" xfId="126" builtinId="4"/>
    <cellStyle name="Normal" xfId="0" builtinId="0"/>
    <cellStyle name="Normal 10" xfId="1" xr:uid="{00000000-0005-0000-0000-000002000000}"/>
    <cellStyle name="Normal 10 10" xfId="2" xr:uid="{00000000-0005-0000-0000-000003000000}"/>
    <cellStyle name="Normal 10 11" xfId="3" xr:uid="{00000000-0005-0000-0000-000004000000}"/>
    <cellStyle name="Normal 10 12" xfId="4" xr:uid="{00000000-0005-0000-0000-000005000000}"/>
    <cellStyle name="Normal 10 13" xfId="5" xr:uid="{00000000-0005-0000-0000-000006000000}"/>
    <cellStyle name="Normal 10 14" xfId="6" xr:uid="{00000000-0005-0000-0000-000007000000}"/>
    <cellStyle name="Normal 10 15" xfId="7" xr:uid="{00000000-0005-0000-0000-000008000000}"/>
    <cellStyle name="Normal 10 16" xfId="8" xr:uid="{00000000-0005-0000-0000-000009000000}"/>
    <cellStyle name="Normal 10 2" xfId="9" xr:uid="{00000000-0005-0000-0000-00000A000000}"/>
    <cellStyle name="Normal 10 3" xfId="10" xr:uid="{00000000-0005-0000-0000-00000B000000}"/>
    <cellStyle name="Normal 10 4" xfId="11" xr:uid="{00000000-0005-0000-0000-00000C000000}"/>
    <cellStyle name="Normal 10 5" xfId="12" xr:uid="{00000000-0005-0000-0000-00000D000000}"/>
    <cellStyle name="Normal 10 6" xfId="13" xr:uid="{00000000-0005-0000-0000-00000E000000}"/>
    <cellStyle name="Normal 10 7" xfId="14" xr:uid="{00000000-0005-0000-0000-00000F000000}"/>
    <cellStyle name="Normal 10 8" xfId="15" xr:uid="{00000000-0005-0000-0000-000010000000}"/>
    <cellStyle name="Normal 10 9" xfId="16" xr:uid="{00000000-0005-0000-0000-000011000000}"/>
    <cellStyle name="Normal 11" xfId="17" xr:uid="{00000000-0005-0000-0000-000012000000}"/>
    <cellStyle name="Normal 11 10" xfId="18" xr:uid="{00000000-0005-0000-0000-000013000000}"/>
    <cellStyle name="Normal 11 11" xfId="19" xr:uid="{00000000-0005-0000-0000-000014000000}"/>
    <cellStyle name="Normal 11 12" xfId="20" xr:uid="{00000000-0005-0000-0000-000015000000}"/>
    <cellStyle name="Normal 11 13" xfId="21" xr:uid="{00000000-0005-0000-0000-000016000000}"/>
    <cellStyle name="Normal 11 14" xfId="22" xr:uid="{00000000-0005-0000-0000-000017000000}"/>
    <cellStyle name="Normal 11 15" xfId="23" xr:uid="{00000000-0005-0000-0000-000018000000}"/>
    <cellStyle name="Normal 11 16" xfId="24" xr:uid="{00000000-0005-0000-0000-000019000000}"/>
    <cellStyle name="Normal 11 2" xfId="25" xr:uid="{00000000-0005-0000-0000-00001A000000}"/>
    <cellStyle name="Normal 11 3" xfId="26" xr:uid="{00000000-0005-0000-0000-00001B000000}"/>
    <cellStyle name="Normal 11 4" xfId="27" xr:uid="{00000000-0005-0000-0000-00001C000000}"/>
    <cellStyle name="Normal 11 5" xfId="28" xr:uid="{00000000-0005-0000-0000-00001D000000}"/>
    <cellStyle name="Normal 11 6" xfId="29" xr:uid="{00000000-0005-0000-0000-00001E000000}"/>
    <cellStyle name="Normal 11 7" xfId="30" xr:uid="{00000000-0005-0000-0000-00001F000000}"/>
    <cellStyle name="Normal 11 8" xfId="31" xr:uid="{00000000-0005-0000-0000-000020000000}"/>
    <cellStyle name="Normal 11 9" xfId="32" xr:uid="{00000000-0005-0000-0000-000021000000}"/>
    <cellStyle name="Normal 12" xfId="33" xr:uid="{00000000-0005-0000-0000-000022000000}"/>
    <cellStyle name="Normal 12 2" xfId="34" xr:uid="{00000000-0005-0000-0000-000023000000}"/>
    <cellStyle name="Normal 14" xfId="35" xr:uid="{00000000-0005-0000-0000-000024000000}"/>
    <cellStyle name="Normal 14 2" xfId="36" xr:uid="{00000000-0005-0000-0000-000025000000}"/>
    <cellStyle name="Normal 2" xfId="37" xr:uid="{00000000-0005-0000-0000-000026000000}"/>
    <cellStyle name="Normal 2 10" xfId="38" xr:uid="{00000000-0005-0000-0000-000027000000}"/>
    <cellStyle name="Normal 2 11" xfId="39" xr:uid="{00000000-0005-0000-0000-000028000000}"/>
    <cellStyle name="Normal 2 12" xfId="40" xr:uid="{00000000-0005-0000-0000-000029000000}"/>
    <cellStyle name="Normal 2 13" xfId="41" xr:uid="{00000000-0005-0000-0000-00002A000000}"/>
    <cellStyle name="Normal 2 14" xfId="42" xr:uid="{00000000-0005-0000-0000-00002B000000}"/>
    <cellStyle name="Normal 2 15" xfId="43" xr:uid="{00000000-0005-0000-0000-00002C000000}"/>
    <cellStyle name="Normal 2 16" xfId="44" xr:uid="{00000000-0005-0000-0000-00002D000000}"/>
    <cellStyle name="Normal 2 2" xfId="45" xr:uid="{00000000-0005-0000-0000-00002E000000}"/>
    <cellStyle name="Normal 2 3" xfId="46" xr:uid="{00000000-0005-0000-0000-00002F000000}"/>
    <cellStyle name="Normal 2 4" xfId="47" xr:uid="{00000000-0005-0000-0000-000030000000}"/>
    <cellStyle name="Normal 2 5" xfId="48" xr:uid="{00000000-0005-0000-0000-000031000000}"/>
    <cellStyle name="Normal 2 6" xfId="49" xr:uid="{00000000-0005-0000-0000-000032000000}"/>
    <cellStyle name="Normal 2 7" xfId="50" xr:uid="{00000000-0005-0000-0000-000033000000}"/>
    <cellStyle name="Normal 2 8" xfId="51" xr:uid="{00000000-0005-0000-0000-000034000000}"/>
    <cellStyle name="Normal 2 9" xfId="52" xr:uid="{00000000-0005-0000-0000-000035000000}"/>
    <cellStyle name="Normal 23" xfId="53" xr:uid="{00000000-0005-0000-0000-000036000000}"/>
    <cellStyle name="Normal 23 2" xfId="54" xr:uid="{00000000-0005-0000-0000-000037000000}"/>
    <cellStyle name="Normal 23 3" xfId="55" xr:uid="{00000000-0005-0000-0000-000038000000}"/>
    <cellStyle name="Normal 23 4" xfId="56" xr:uid="{00000000-0005-0000-0000-000039000000}"/>
    <cellStyle name="Normal 23 5" xfId="57" xr:uid="{00000000-0005-0000-0000-00003A000000}"/>
    <cellStyle name="Normal 4" xfId="58" xr:uid="{00000000-0005-0000-0000-00003B000000}"/>
    <cellStyle name="Normal 4 10" xfId="59" xr:uid="{00000000-0005-0000-0000-00003C000000}"/>
    <cellStyle name="Normal 4 11" xfId="60" xr:uid="{00000000-0005-0000-0000-00003D000000}"/>
    <cellStyle name="Normal 4 12" xfId="61" xr:uid="{00000000-0005-0000-0000-00003E000000}"/>
    <cellStyle name="Normal 4 13" xfId="62" xr:uid="{00000000-0005-0000-0000-00003F000000}"/>
    <cellStyle name="Normal 4 14" xfId="63" xr:uid="{00000000-0005-0000-0000-000040000000}"/>
    <cellStyle name="Normal 4 15" xfId="64" xr:uid="{00000000-0005-0000-0000-000041000000}"/>
    <cellStyle name="Normal 4 16" xfId="65" xr:uid="{00000000-0005-0000-0000-000042000000}"/>
    <cellStyle name="Normal 4 2" xfId="66" xr:uid="{00000000-0005-0000-0000-000043000000}"/>
    <cellStyle name="Normal 4 3" xfId="67" xr:uid="{00000000-0005-0000-0000-000044000000}"/>
    <cellStyle name="Normal 4 4" xfId="68" xr:uid="{00000000-0005-0000-0000-000045000000}"/>
    <cellStyle name="Normal 4 5" xfId="69" xr:uid="{00000000-0005-0000-0000-000046000000}"/>
    <cellStyle name="Normal 4 6" xfId="70" xr:uid="{00000000-0005-0000-0000-000047000000}"/>
    <cellStyle name="Normal 4 7" xfId="71" xr:uid="{00000000-0005-0000-0000-000048000000}"/>
    <cellStyle name="Normal 4 8" xfId="72" xr:uid="{00000000-0005-0000-0000-000049000000}"/>
    <cellStyle name="Normal 4 9" xfId="73" xr:uid="{00000000-0005-0000-0000-00004A000000}"/>
    <cellStyle name="Normal 5" xfId="74" xr:uid="{00000000-0005-0000-0000-00004B000000}"/>
    <cellStyle name="Normal 7" xfId="75" xr:uid="{00000000-0005-0000-0000-00004C000000}"/>
    <cellStyle name="Normal 7 10" xfId="76" xr:uid="{00000000-0005-0000-0000-00004D000000}"/>
    <cellStyle name="Normal 7 11" xfId="77" xr:uid="{00000000-0005-0000-0000-00004E000000}"/>
    <cellStyle name="Normal 7 12" xfId="78" xr:uid="{00000000-0005-0000-0000-00004F000000}"/>
    <cellStyle name="Normal 7 13" xfId="79" xr:uid="{00000000-0005-0000-0000-000050000000}"/>
    <cellStyle name="Normal 7 14" xfId="80" xr:uid="{00000000-0005-0000-0000-000051000000}"/>
    <cellStyle name="Normal 7 15" xfId="81" xr:uid="{00000000-0005-0000-0000-000052000000}"/>
    <cellStyle name="Normal 7 16" xfId="82" xr:uid="{00000000-0005-0000-0000-000053000000}"/>
    <cellStyle name="Normal 7 17" xfId="83" xr:uid="{00000000-0005-0000-0000-000054000000}"/>
    <cellStyle name="Normal 7 17 2" xfId="84" xr:uid="{00000000-0005-0000-0000-000055000000}"/>
    <cellStyle name="Normal 7 17 3" xfId="85" xr:uid="{00000000-0005-0000-0000-000056000000}"/>
    <cellStyle name="Normal 7 18" xfId="86" xr:uid="{00000000-0005-0000-0000-000057000000}"/>
    <cellStyle name="Normal 7 19" xfId="87" xr:uid="{00000000-0005-0000-0000-000058000000}"/>
    <cellStyle name="Normal 7 2" xfId="88" xr:uid="{00000000-0005-0000-0000-000059000000}"/>
    <cellStyle name="Normal 7 2 2" xfId="89" xr:uid="{00000000-0005-0000-0000-00005A000000}"/>
    <cellStyle name="Normal 7 2 3" xfId="90" xr:uid="{00000000-0005-0000-0000-00005B000000}"/>
    <cellStyle name="Normal 7 2 4" xfId="91" xr:uid="{00000000-0005-0000-0000-00005C000000}"/>
    <cellStyle name="Normal 7 20" xfId="92" xr:uid="{00000000-0005-0000-0000-00005D000000}"/>
    <cellStyle name="Normal 7 21" xfId="93" xr:uid="{00000000-0005-0000-0000-00005E000000}"/>
    <cellStyle name="Normal 7 22" xfId="94" xr:uid="{00000000-0005-0000-0000-00005F000000}"/>
    <cellStyle name="Normal 7 23" xfId="95" xr:uid="{00000000-0005-0000-0000-000060000000}"/>
    <cellStyle name="Normal 7 24" xfId="96" xr:uid="{00000000-0005-0000-0000-000061000000}"/>
    <cellStyle name="Normal 7 25" xfId="97" xr:uid="{00000000-0005-0000-0000-000062000000}"/>
    <cellStyle name="Normal 7 26" xfId="98" xr:uid="{00000000-0005-0000-0000-000063000000}"/>
    <cellStyle name="Normal 7 27" xfId="99" xr:uid="{00000000-0005-0000-0000-000064000000}"/>
    <cellStyle name="Normal 7 28" xfId="100" xr:uid="{00000000-0005-0000-0000-000065000000}"/>
    <cellStyle name="Normal 7 29" xfId="101" xr:uid="{00000000-0005-0000-0000-000066000000}"/>
    <cellStyle name="Normal 7 3" xfId="102" xr:uid="{00000000-0005-0000-0000-000067000000}"/>
    <cellStyle name="Normal 7 30" xfId="103" xr:uid="{00000000-0005-0000-0000-000068000000}"/>
    <cellStyle name="Normal 7 31" xfId="104" xr:uid="{00000000-0005-0000-0000-000069000000}"/>
    <cellStyle name="Normal 7 32" xfId="105" xr:uid="{00000000-0005-0000-0000-00006A000000}"/>
    <cellStyle name="Normal 7 33" xfId="106" xr:uid="{00000000-0005-0000-0000-00006B000000}"/>
    <cellStyle name="Normal 7 34" xfId="107" xr:uid="{00000000-0005-0000-0000-00006C000000}"/>
    <cellStyle name="Normal 7 35" xfId="108" xr:uid="{00000000-0005-0000-0000-00006D000000}"/>
    <cellStyle name="Normal 7 36" xfId="109" xr:uid="{00000000-0005-0000-0000-00006E000000}"/>
    <cellStyle name="Normal 7 37" xfId="110" xr:uid="{00000000-0005-0000-0000-00006F000000}"/>
    <cellStyle name="Normal 7 38" xfId="111" xr:uid="{00000000-0005-0000-0000-000070000000}"/>
    <cellStyle name="Normal 7 39" xfId="112" xr:uid="{00000000-0005-0000-0000-000071000000}"/>
    <cellStyle name="Normal 7 4" xfId="113" xr:uid="{00000000-0005-0000-0000-000072000000}"/>
    <cellStyle name="Normal 7 40" xfId="114" xr:uid="{00000000-0005-0000-0000-000073000000}"/>
    <cellStyle name="Normal 7 41" xfId="115" xr:uid="{00000000-0005-0000-0000-000074000000}"/>
    <cellStyle name="Normal 7 5" xfId="116" xr:uid="{00000000-0005-0000-0000-000075000000}"/>
    <cellStyle name="Normal 7 6" xfId="117" xr:uid="{00000000-0005-0000-0000-000076000000}"/>
    <cellStyle name="Normal 7 7" xfId="118" xr:uid="{00000000-0005-0000-0000-000077000000}"/>
    <cellStyle name="Normal 7 8" xfId="119" xr:uid="{00000000-0005-0000-0000-000078000000}"/>
    <cellStyle name="Normal 7 9" xfId="120" xr:uid="{00000000-0005-0000-0000-000079000000}"/>
    <cellStyle name="Normal 9 2" xfId="121" xr:uid="{00000000-0005-0000-0000-00007A000000}"/>
    <cellStyle name="Normal_Anexo_Planilha_Precos_Sumario" xfId="122" xr:uid="{00000000-0005-0000-0000-00007B000000}"/>
    <cellStyle name="Porcentagem" xfId="125" builtinId="5"/>
    <cellStyle name="Porcentagem 2" xfId="123" xr:uid="{00000000-0005-0000-0000-00007D000000}"/>
    <cellStyle name="Vírgula" xfId="124" builtinId="3"/>
  </cellStyles>
  <dxfs count="2"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FFFFFF66"/>
      <color rgb="FF0070C0"/>
      <color rgb="FFB3DEFF"/>
      <color rgb="FF93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304800</xdr:colOff>
      <xdr:row>0</xdr:row>
      <xdr:rowOff>95250</xdr:rowOff>
    </xdr:from>
    <xdr:to>
      <xdr:col>38</xdr:col>
      <xdr:colOff>152400</xdr:colOff>
      <xdr:row>0</xdr:row>
      <xdr:rowOff>419099</xdr:rowOff>
    </xdr:to>
    <xdr:pic>
      <xdr:nvPicPr>
        <xdr:cNvPr id="15" name="Picture 1" descr="Cemig H_T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94" t="-4343" r="-1094" b="-4343"/>
        <a:stretch>
          <a:fillRect/>
        </a:stretch>
      </xdr:blipFill>
      <xdr:spPr bwMode="auto">
        <a:xfrm>
          <a:off x="11344275" y="95250"/>
          <a:ext cx="128587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304800</xdr:colOff>
      <xdr:row>0</xdr:row>
      <xdr:rowOff>95250</xdr:rowOff>
    </xdr:from>
    <xdr:to>
      <xdr:col>38</xdr:col>
      <xdr:colOff>152400</xdr:colOff>
      <xdr:row>0</xdr:row>
      <xdr:rowOff>419099</xdr:rowOff>
    </xdr:to>
    <xdr:pic>
      <xdr:nvPicPr>
        <xdr:cNvPr id="2" name="Picture 1" descr="Cemig H_TIF">
          <a:extLst>
            <a:ext uri="{FF2B5EF4-FFF2-40B4-BE49-F238E27FC236}">
              <a16:creationId xmlns:a16="http://schemas.microsoft.com/office/drawing/2014/main" id="{A2BF3ADE-FE24-4296-9542-87A2F67ED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94" t="-4343" r="-1094" b="-4343"/>
        <a:stretch>
          <a:fillRect/>
        </a:stretch>
      </xdr:blipFill>
      <xdr:spPr bwMode="auto">
        <a:xfrm>
          <a:off x="13125450" y="95250"/>
          <a:ext cx="1295400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cemigbr.sharepoint.com/sites/COMS/Documentos%20Compartilhados/CONTRATA&#199;&#195;O/1%20-%20Licita&#231;&#227;o/Materiais/Preg&#227;o/530-I15150%20-%20Religador%20Trif&#225;sico_LFRS/Edital/Portugu&#234;s/P%20-%20Planilha%20Objeto%20-%20Lote%201%20(Nacional)%20somente%20REAL.xlsx?9EEA02EF" TargetMode="External"/><Relationship Id="rId1" Type="http://schemas.openxmlformats.org/officeDocument/2006/relationships/externalLinkPath" Target="file:///\\9EEA02EF\P%20-%20Planilha%20Objeto%20-%20Lote%201%20(Nacional)%20somente%20RE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dos,não excluir!!!!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U154"/>
  <sheetViews>
    <sheetView showGridLines="0" tabSelected="1" topLeftCell="A6" zoomScaleNormal="100" workbookViewId="0">
      <selection activeCell="D13" sqref="D13"/>
    </sheetView>
  </sheetViews>
  <sheetFormatPr defaultColWidth="0" defaultRowHeight="14.25" zeroHeight="1" x14ac:dyDescent="0.2"/>
  <cols>
    <col min="1" max="1" width="4.42578125" style="1" customWidth="1"/>
    <col min="2" max="2" width="6.5703125" style="1" customWidth="1"/>
    <col min="3" max="3" width="6.85546875" style="1" customWidth="1"/>
    <col min="4" max="4" width="4.7109375" style="1" customWidth="1"/>
    <col min="5" max="5" width="12.7109375" style="1" customWidth="1"/>
    <col min="6" max="10" width="6.7109375" style="1" customWidth="1"/>
    <col min="11" max="13" width="10.7109375" style="1" customWidth="1"/>
    <col min="14" max="14" width="5.7109375" style="1" customWidth="1"/>
    <col min="15" max="15" width="4.7109375" style="1" customWidth="1"/>
    <col min="16" max="16" width="7.28515625" style="1" customWidth="1"/>
    <col min="17" max="17" width="5.28515625" style="1" customWidth="1"/>
    <col min="18" max="46" width="4.28515625" style="1" customWidth="1"/>
    <col min="47" max="47" width="4.7109375" style="1" customWidth="1"/>
    <col min="48" max="16384" width="4.7109375" style="1" hidden="1"/>
  </cols>
  <sheetData>
    <row r="1" spans="1:46" ht="38.25" customHeight="1" x14ac:dyDescent="0.25">
      <c r="A1" s="73" t="s">
        <v>0</v>
      </c>
      <c r="B1" s="73"/>
      <c r="C1" s="73"/>
      <c r="D1" s="73"/>
      <c r="E1" s="73"/>
      <c r="F1" s="73"/>
      <c r="G1" s="73"/>
      <c r="I1" s="73"/>
      <c r="J1" s="73"/>
      <c r="K1" s="73"/>
      <c r="L1"/>
      <c r="M1" s="74"/>
      <c r="O1" s="73"/>
      <c r="P1" s="38"/>
      <c r="Q1" s="39"/>
      <c r="S1" s="75"/>
      <c r="T1" s="75"/>
      <c r="U1" s="75"/>
      <c r="W1" s="75"/>
      <c r="X1" s="75"/>
      <c r="Y1"/>
      <c r="AA1" s="26"/>
      <c r="AB1" s="26"/>
      <c r="AN1" s="206" t="s">
        <v>1</v>
      </c>
      <c r="AO1" s="206"/>
      <c r="AP1" s="206"/>
      <c r="AQ1" s="206"/>
      <c r="AR1" s="206"/>
      <c r="AS1" s="206"/>
      <c r="AT1" s="206"/>
    </row>
    <row r="2" spans="1:46" ht="2.25" customHeight="1" thickBot="1" x14ac:dyDescent="0.25">
      <c r="A2" s="40"/>
      <c r="B2" s="41"/>
      <c r="C2" s="40"/>
      <c r="D2" s="40"/>
      <c r="E2" s="41"/>
      <c r="F2" s="41"/>
      <c r="G2" s="41"/>
      <c r="H2" s="76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0"/>
      <c r="W2" s="41"/>
      <c r="X2" s="40"/>
      <c r="Y2" s="40"/>
      <c r="Z2" s="41"/>
      <c r="AA2" s="41"/>
      <c r="AB2" s="41"/>
      <c r="AC2" s="76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</row>
    <row r="3" spans="1:46" ht="7.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3"/>
      <c r="AL3" s="42"/>
      <c r="AM3" s="42"/>
      <c r="AN3" s="42"/>
      <c r="AO3" s="42"/>
      <c r="AP3" s="42"/>
      <c r="AQ3" s="42"/>
      <c r="AR3" s="42"/>
      <c r="AS3" s="43"/>
      <c r="AT3" s="43"/>
    </row>
    <row r="4" spans="1:46" ht="22.5" customHeight="1" x14ac:dyDescent="0.2">
      <c r="A4" s="50" t="s">
        <v>2</v>
      </c>
      <c r="C4" s="80"/>
      <c r="E4" s="44"/>
      <c r="F4" s="44"/>
      <c r="G4" s="44"/>
      <c r="H4" s="44"/>
      <c r="I4" s="44"/>
      <c r="P4" s="45" t="s">
        <v>169</v>
      </c>
      <c r="Q4" s="173" t="s">
        <v>168</v>
      </c>
      <c r="R4" s="173"/>
      <c r="S4" s="173"/>
      <c r="T4" s="173"/>
      <c r="AM4" s="45" t="s">
        <v>5</v>
      </c>
      <c r="AN4" s="175" t="str">
        <f>IF(ISBLANK(AE15),"",IF(H10="SIM",(SUM(AR13:AT26)-AR23)*$AE$16,(SUM(AR13:AT26))*$AE$16))</f>
        <v/>
      </c>
      <c r="AO4" s="175"/>
      <c r="AP4" s="175"/>
      <c r="AQ4" s="175"/>
      <c r="AR4" s="175"/>
      <c r="AS4" s="175"/>
      <c r="AT4" s="175"/>
    </row>
    <row r="5" spans="1:46" ht="6.7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9"/>
      <c r="K5" s="49"/>
      <c r="L5" s="48"/>
      <c r="M5" s="48"/>
      <c r="N5" s="48"/>
      <c r="O5" s="49"/>
      <c r="P5" s="49"/>
      <c r="Q5" s="48"/>
      <c r="S5" s="46"/>
      <c r="T5" s="46"/>
      <c r="U5" s="174"/>
      <c r="V5" s="174"/>
      <c r="W5" s="174"/>
      <c r="X5" s="174"/>
      <c r="AD5" s="11"/>
      <c r="AE5" s="12"/>
    </row>
    <row r="6" spans="1:46" ht="18.75" customHeight="1" x14ac:dyDescent="0.25">
      <c r="A6" s="46" t="s">
        <v>6</v>
      </c>
      <c r="B6" s="77"/>
      <c r="C6" s="78"/>
      <c r="D6" s="138" t="s">
        <v>7</v>
      </c>
      <c r="E6" s="139"/>
      <c r="F6" s="139"/>
      <c r="G6" s="139"/>
      <c r="H6" s="139"/>
      <c r="I6" s="139"/>
      <c r="J6" s="139"/>
      <c r="K6" s="139"/>
      <c r="L6" s="139"/>
      <c r="M6" s="140"/>
      <c r="O6" s="45" t="s">
        <v>8</v>
      </c>
      <c r="P6" s="141"/>
      <c r="Q6" s="142"/>
      <c r="R6" s="142"/>
      <c r="S6" s="142"/>
      <c r="T6" s="143"/>
      <c r="Y6" s="85"/>
      <c r="Z6" s="85"/>
      <c r="AA6" s="50"/>
      <c r="AD6" s="13"/>
      <c r="AE6" s="8"/>
      <c r="AF6" s="61"/>
      <c r="AG6" s="62"/>
      <c r="AH6" s="62"/>
      <c r="AI6" s="62"/>
      <c r="AJ6" s="62"/>
      <c r="AK6" s="62"/>
      <c r="AL6" s="62"/>
      <c r="AN6" s="63"/>
    </row>
    <row r="7" spans="1:46" ht="3" customHeight="1" x14ac:dyDescent="0.25">
      <c r="A7" s="46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W7" s="64"/>
      <c r="X7" s="64"/>
      <c r="Y7" s="64"/>
      <c r="Z7" s="64"/>
      <c r="AA7" s="50"/>
      <c r="AD7" s="13"/>
      <c r="AE7" s="8"/>
      <c r="AF7" s="61"/>
      <c r="AG7" s="62"/>
      <c r="AH7" s="62"/>
      <c r="AI7" s="62"/>
      <c r="AJ7" s="62"/>
      <c r="AK7" s="62"/>
      <c r="AL7" s="62"/>
      <c r="AN7" s="63"/>
    </row>
    <row r="8" spans="1:46" ht="18.75" customHeight="1" x14ac:dyDescent="0.2">
      <c r="A8" s="79" t="s">
        <v>9</v>
      </c>
      <c r="E8" s="203" t="s">
        <v>10</v>
      </c>
      <c r="F8" s="203"/>
      <c r="G8" s="203"/>
      <c r="H8" s="203"/>
      <c r="I8" s="203"/>
      <c r="J8" s="203"/>
      <c r="K8" s="203"/>
      <c r="L8" s="203"/>
      <c r="M8" s="203"/>
      <c r="N8" s="203"/>
      <c r="O8" s="202" t="s">
        <v>11</v>
      </c>
      <c r="P8" s="202"/>
      <c r="Q8" s="202"/>
      <c r="R8" s="202"/>
      <c r="S8" s="202"/>
      <c r="T8" s="202"/>
      <c r="AA8" s="10"/>
      <c r="AE8" s="8"/>
    </row>
    <row r="9" spans="1:46" ht="12" customHeight="1" x14ac:dyDescent="0.2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P9" s="42"/>
      <c r="Q9" s="42"/>
      <c r="R9" s="42"/>
      <c r="W9" s="10"/>
      <c r="X9" s="10"/>
      <c r="Y9" s="10"/>
      <c r="Z9" s="10"/>
      <c r="AA9" s="10"/>
      <c r="AC9" s="14"/>
      <c r="AE9" s="8"/>
    </row>
    <row r="10" spans="1:46" s="3" customFormat="1" ht="15.75" customHeight="1" x14ac:dyDescent="0.2">
      <c r="A10" s="6" t="s">
        <v>12</v>
      </c>
      <c r="B10" s="7"/>
      <c r="C10" s="7"/>
      <c r="D10" s="7"/>
      <c r="E10" s="7"/>
      <c r="F10" s="7"/>
      <c r="G10" s="22"/>
      <c r="H10" s="165" t="s">
        <v>13</v>
      </c>
      <c r="I10" s="165"/>
      <c r="J10" s="42"/>
      <c r="K10" s="6" t="s">
        <v>14</v>
      </c>
      <c r="L10" s="23"/>
      <c r="M10" s="23"/>
      <c r="N10" s="23"/>
      <c r="O10" s="23"/>
      <c r="P10" s="23"/>
      <c r="Q10" s="24"/>
      <c r="R10" s="182">
        <v>800</v>
      </c>
      <c r="S10" s="182"/>
      <c r="T10" s="182"/>
      <c r="U10" s="1"/>
      <c r="V10" s="6" t="s">
        <v>15</v>
      </c>
      <c r="W10" s="23"/>
      <c r="X10" s="23"/>
      <c r="Y10" s="23"/>
      <c r="Z10" s="23"/>
      <c r="AA10" s="23"/>
      <c r="AB10" s="23"/>
      <c r="AC10" s="23"/>
      <c r="AD10" s="24"/>
      <c r="AE10" s="181" t="s">
        <v>16</v>
      </c>
      <c r="AF10" s="181"/>
      <c r="AG10" s="181"/>
      <c r="AH10" s="1"/>
      <c r="AI10" s="6" t="s">
        <v>17</v>
      </c>
      <c r="AJ10" s="25"/>
      <c r="AK10" s="25"/>
      <c r="AL10" s="25"/>
      <c r="AM10" s="25"/>
      <c r="AN10" s="25"/>
      <c r="AO10" s="25"/>
      <c r="AP10" s="25"/>
      <c r="AQ10" s="22"/>
      <c r="AR10" s="161" t="str">
        <f>IF(AE15="","",((INT(AE15/1000/12)+1)*H15*H24)/AE16)</f>
        <v/>
      </c>
      <c r="AS10" s="161"/>
      <c r="AT10" s="161"/>
    </row>
    <row r="11" spans="1:46" s="3" customFormat="1" ht="15.75" customHeight="1" x14ac:dyDescent="0.2">
      <c r="A11" s="86" t="s">
        <v>18</v>
      </c>
      <c r="B11" s="87"/>
      <c r="C11" s="87"/>
      <c r="D11" s="87"/>
      <c r="E11" s="87"/>
      <c r="F11" s="87"/>
      <c r="G11" s="88"/>
      <c r="H11" s="154">
        <v>5.1203000000000003</v>
      </c>
      <c r="I11" s="154"/>
      <c r="J11" s="89"/>
      <c r="K11" s="86" t="s">
        <v>19</v>
      </c>
      <c r="L11" s="90"/>
      <c r="M11" s="90"/>
      <c r="N11" s="90"/>
      <c r="O11" s="90"/>
      <c r="P11" s="90"/>
      <c r="Q11" s="91"/>
      <c r="R11" s="182">
        <v>600</v>
      </c>
      <c r="S11" s="182"/>
      <c r="T11" s="182"/>
      <c r="U11" s="1"/>
      <c r="V11" s="6" t="s">
        <v>20</v>
      </c>
      <c r="W11" s="23"/>
      <c r="X11" s="23"/>
      <c r="Y11" s="23"/>
      <c r="Z11" s="23"/>
      <c r="AA11" s="23"/>
      <c r="AB11" s="23"/>
      <c r="AC11" s="23"/>
      <c r="AD11" s="24"/>
      <c r="AE11" s="172"/>
      <c r="AF11" s="172"/>
      <c r="AG11" s="172"/>
      <c r="AH11" s="1"/>
      <c r="AI11" s="6" t="s">
        <v>21</v>
      </c>
      <c r="AJ11" s="25"/>
      <c r="AK11" s="25"/>
      <c r="AL11" s="25"/>
      <c r="AM11" s="25"/>
      <c r="AN11" s="25"/>
      <c r="AO11" s="25"/>
      <c r="AP11" s="25"/>
      <c r="AQ11" s="22"/>
      <c r="AR11" s="161" t="str">
        <f>IF(ISBLANK(AE15),"",(AR14+AR15+AR16)*H25)</f>
        <v/>
      </c>
      <c r="AS11" s="161"/>
      <c r="AT11" s="161"/>
    </row>
    <row r="12" spans="1:46" s="3" customFormat="1" ht="15.75" customHeight="1" x14ac:dyDescent="0.2">
      <c r="A12" s="86" t="s">
        <v>22</v>
      </c>
      <c r="B12" s="92"/>
      <c r="C12" s="92"/>
      <c r="D12" s="92"/>
      <c r="E12" s="92"/>
      <c r="F12" s="92"/>
      <c r="G12" s="92"/>
      <c r="H12" s="189">
        <v>1.420413550266E-2</v>
      </c>
      <c r="I12" s="190"/>
      <c r="J12" s="93"/>
      <c r="K12" s="86" t="s">
        <v>23</v>
      </c>
      <c r="L12" s="90"/>
      <c r="M12" s="90"/>
      <c r="N12" s="90"/>
      <c r="O12" s="90"/>
      <c r="P12" s="90"/>
      <c r="Q12" s="91"/>
      <c r="R12" s="188">
        <v>500</v>
      </c>
      <c r="S12" s="188"/>
      <c r="T12" s="188"/>
      <c r="U12" s="1"/>
      <c r="V12" s="6" t="s">
        <v>24</v>
      </c>
      <c r="W12" s="23"/>
      <c r="X12" s="23"/>
      <c r="Y12" s="23"/>
      <c r="Z12" s="23"/>
      <c r="AA12" s="23"/>
      <c r="AB12" s="23"/>
      <c r="AC12" s="23"/>
      <c r="AD12" s="24"/>
      <c r="AE12" s="172"/>
      <c r="AF12" s="172"/>
      <c r="AG12" s="172"/>
      <c r="AH12" s="1"/>
      <c r="AI12" s="6" t="s">
        <v>25</v>
      </c>
      <c r="AJ12" s="25"/>
      <c r="AK12" s="25"/>
      <c r="AL12" s="25"/>
      <c r="AM12" s="25"/>
      <c r="AN12" s="25"/>
      <c r="AO12" s="25"/>
      <c r="AP12" s="25"/>
      <c r="AQ12" s="22"/>
      <c r="AR12" s="161" t="str">
        <f>IF(ISBLANK(AE15),"",AR144)</f>
        <v/>
      </c>
      <c r="AS12" s="161"/>
      <c r="AT12" s="161"/>
    </row>
    <row r="13" spans="1:46" s="3" customFormat="1" ht="15.75" customHeight="1" x14ac:dyDescent="0.2">
      <c r="A13" s="86" t="s">
        <v>26</v>
      </c>
      <c r="B13" s="87"/>
      <c r="C13" s="87"/>
      <c r="D13" s="87"/>
      <c r="E13" s="87"/>
      <c r="F13" s="87"/>
      <c r="G13" s="94"/>
      <c r="H13" s="155">
        <f>H11*(1+H12)</f>
        <v>5.1930294350142709</v>
      </c>
      <c r="I13" s="155"/>
      <c r="J13" s="89"/>
      <c r="K13" s="86" t="s">
        <v>27</v>
      </c>
      <c r="L13" s="90"/>
      <c r="M13" s="90"/>
      <c r="N13" s="90"/>
      <c r="O13" s="90"/>
      <c r="P13" s="90"/>
      <c r="Q13" s="91"/>
      <c r="R13" s="182">
        <v>400</v>
      </c>
      <c r="S13" s="182"/>
      <c r="T13" s="182"/>
      <c r="U13" s="1"/>
      <c r="V13" s="6" t="s">
        <v>28</v>
      </c>
      <c r="W13" s="23"/>
      <c r="X13" s="23"/>
      <c r="Y13" s="23"/>
      <c r="Z13" s="23"/>
      <c r="AA13" s="23"/>
      <c r="AB13" s="23"/>
      <c r="AC13" s="23"/>
      <c r="AD13" s="24"/>
      <c r="AE13" s="179"/>
      <c r="AF13" s="179"/>
      <c r="AG13" s="179"/>
      <c r="AH13" s="1"/>
      <c r="AI13" s="6" t="s">
        <v>29</v>
      </c>
      <c r="AJ13" s="25"/>
      <c r="AK13" s="25"/>
      <c r="AL13" s="25"/>
      <c r="AM13" s="25"/>
      <c r="AN13" s="25"/>
      <c r="AO13" s="25"/>
      <c r="AP13" s="25"/>
      <c r="AQ13" s="22"/>
      <c r="AR13" s="161" t="str">
        <f>IF(ISBLANK(AE15),"",SUM(AE18:AG24,AR10:AT12))</f>
        <v/>
      </c>
      <c r="AS13" s="161"/>
      <c r="AT13" s="161"/>
    </row>
    <row r="14" spans="1:46" s="3" customFormat="1" ht="15.75" customHeight="1" x14ac:dyDescent="0.2">
      <c r="A14" s="86" t="s">
        <v>30</v>
      </c>
      <c r="B14" s="87"/>
      <c r="C14" s="87"/>
      <c r="D14" s="87"/>
      <c r="E14" s="87"/>
      <c r="F14" s="87"/>
      <c r="G14" s="88"/>
      <c r="H14" s="166">
        <v>1</v>
      </c>
      <c r="I14" s="167"/>
      <c r="J14" s="89"/>
      <c r="K14" s="86" t="s">
        <v>31</v>
      </c>
      <c r="L14" s="90"/>
      <c r="M14" s="90"/>
      <c r="N14" s="90"/>
      <c r="O14" s="90"/>
      <c r="P14" s="90"/>
      <c r="Q14" s="91"/>
      <c r="R14" s="182">
        <v>606</v>
      </c>
      <c r="S14" s="182"/>
      <c r="T14" s="182"/>
      <c r="U14" s="1"/>
      <c r="V14" s="6" t="s">
        <v>32</v>
      </c>
      <c r="W14" s="23"/>
      <c r="X14" s="23"/>
      <c r="Y14" s="23"/>
      <c r="Z14" s="23"/>
      <c r="AA14" s="23"/>
      <c r="AB14" s="23"/>
      <c r="AC14" s="23"/>
      <c r="AD14" s="24"/>
      <c r="AE14" s="179"/>
      <c r="AF14" s="179"/>
      <c r="AG14" s="179"/>
      <c r="AH14" s="1"/>
      <c r="AI14" s="6" t="s">
        <v>33</v>
      </c>
      <c r="AJ14" s="25"/>
      <c r="AK14" s="25"/>
      <c r="AL14" s="25"/>
      <c r="AM14" s="25"/>
      <c r="AN14" s="25"/>
      <c r="AO14" s="25"/>
      <c r="AP14" s="25"/>
      <c r="AQ14" s="22"/>
      <c r="AR14" s="178" t="str">
        <f>IF(ISBLANK(AE15),"",P52+N67+N82)</f>
        <v/>
      </c>
      <c r="AS14" s="178"/>
      <c r="AT14" s="178"/>
    </row>
    <row r="15" spans="1:46" s="3" customFormat="1" ht="15.75" customHeight="1" x14ac:dyDescent="0.2">
      <c r="A15" s="86" t="s">
        <v>34</v>
      </c>
      <c r="B15" s="87"/>
      <c r="C15" s="87"/>
      <c r="D15" s="87"/>
      <c r="E15" s="87"/>
      <c r="F15" s="87"/>
      <c r="G15" s="88"/>
      <c r="H15" s="168">
        <v>450</v>
      </c>
      <c r="I15" s="169"/>
      <c r="J15" s="89"/>
      <c r="K15" s="86" t="s">
        <v>35</v>
      </c>
      <c r="L15" s="90"/>
      <c r="M15" s="90"/>
      <c r="N15" s="90"/>
      <c r="O15" s="90"/>
      <c r="P15" s="90"/>
      <c r="Q15" s="91"/>
      <c r="R15" s="182">
        <v>115.67</v>
      </c>
      <c r="S15" s="182"/>
      <c r="T15" s="182"/>
      <c r="U15" s="1"/>
      <c r="V15" s="6" t="s">
        <v>36</v>
      </c>
      <c r="W15" s="23"/>
      <c r="X15" s="23"/>
      <c r="Y15" s="23"/>
      <c r="Z15" s="23"/>
      <c r="AA15" s="23"/>
      <c r="AB15" s="23"/>
      <c r="AC15" s="23"/>
      <c r="AD15" s="24"/>
      <c r="AE15" s="179"/>
      <c r="AF15" s="179"/>
      <c r="AG15" s="179"/>
      <c r="AH15" s="1"/>
      <c r="AI15" s="6" t="s">
        <v>37</v>
      </c>
      <c r="AJ15" s="25"/>
      <c r="AK15" s="25"/>
      <c r="AL15" s="25"/>
      <c r="AM15" s="25"/>
      <c r="AN15" s="25"/>
      <c r="AO15" s="25"/>
      <c r="AP15" s="25"/>
      <c r="AQ15" s="22"/>
      <c r="AR15" s="178" t="str">
        <f>IF(ISBLANK(AE15),"",R52)</f>
        <v/>
      </c>
      <c r="AS15" s="178"/>
      <c r="AT15" s="178"/>
    </row>
    <row r="16" spans="1:46" s="3" customFormat="1" ht="15.75" customHeight="1" x14ac:dyDescent="0.2">
      <c r="A16" s="86" t="s">
        <v>38</v>
      </c>
      <c r="B16" s="87"/>
      <c r="C16" s="87"/>
      <c r="D16" s="87"/>
      <c r="E16" s="87"/>
      <c r="F16" s="87"/>
      <c r="G16" s="88"/>
      <c r="H16" s="170">
        <v>0.05</v>
      </c>
      <c r="I16" s="171"/>
      <c r="J16" s="89"/>
      <c r="K16" s="86" t="s">
        <v>39</v>
      </c>
      <c r="L16" s="90"/>
      <c r="M16" s="90"/>
      <c r="N16" s="90"/>
      <c r="O16" s="90"/>
      <c r="P16" s="90"/>
      <c r="Q16" s="91"/>
      <c r="R16" s="182">
        <f>38.56*2</f>
        <v>77.12</v>
      </c>
      <c r="S16" s="182"/>
      <c r="T16" s="182"/>
      <c r="U16" s="1"/>
      <c r="V16" s="6" t="s">
        <v>40</v>
      </c>
      <c r="W16" s="23"/>
      <c r="X16" s="23"/>
      <c r="Y16" s="23"/>
      <c r="Z16" s="23"/>
      <c r="AA16" s="23"/>
      <c r="AB16" s="23"/>
      <c r="AC16" s="23"/>
      <c r="AD16" s="24"/>
      <c r="AE16" s="180" t="str">
        <f>IF(ISBLANK(AE15),"",IF(AE10="EURO",R26,IF(AE10="Dolar",H13,"X")))</f>
        <v/>
      </c>
      <c r="AF16" s="180"/>
      <c r="AG16" s="180"/>
      <c r="AH16" s="1"/>
      <c r="AI16" s="6" t="s">
        <v>41</v>
      </c>
      <c r="AJ16" s="25"/>
      <c r="AK16" s="25"/>
      <c r="AL16" s="25"/>
      <c r="AM16" s="25"/>
      <c r="AN16" s="25"/>
      <c r="AO16" s="25"/>
      <c r="AP16" s="25"/>
      <c r="AQ16" s="22"/>
      <c r="AR16" s="178" t="str">
        <f>IF(ISBLANK(AE15),"",R67+R82)</f>
        <v/>
      </c>
      <c r="AS16" s="178"/>
      <c r="AT16" s="178"/>
    </row>
    <row r="17" spans="1:46" s="3" customFormat="1" ht="15.75" customHeight="1" x14ac:dyDescent="0.2">
      <c r="A17" s="86" t="s">
        <v>42</v>
      </c>
      <c r="B17" s="87"/>
      <c r="C17" s="87"/>
      <c r="D17" s="87"/>
      <c r="E17" s="87"/>
      <c r="F17" s="87"/>
      <c r="G17" s="88"/>
      <c r="H17" s="170">
        <v>1.6500000000000001E-2</v>
      </c>
      <c r="I17" s="171"/>
      <c r="J17" s="89"/>
      <c r="K17" s="86" t="s">
        <v>43</v>
      </c>
      <c r="L17" s="90"/>
      <c r="M17" s="90"/>
      <c r="N17" s="90"/>
      <c r="O17" s="90"/>
      <c r="P17" s="90"/>
      <c r="Q17" s="91"/>
      <c r="R17" s="182">
        <v>151.88</v>
      </c>
      <c r="S17" s="182"/>
      <c r="T17" s="182"/>
      <c r="U17" s="1"/>
      <c r="V17" s="6" t="s">
        <v>44</v>
      </c>
      <c r="W17" s="23"/>
      <c r="X17" s="23"/>
      <c r="Y17" s="23"/>
      <c r="Z17" s="23"/>
      <c r="AA17" s="23"/>
      <c r="AB17" s="23"/>
      <c r="AC17" s="23"/>
      <c r="AD17" s="24"/>
      <c r="AE17" s="177" t="str">
        <f>IF(ISBLANK(AE15),"",AE13+AE14)</f>
        <v/>
      </c>
      <c r="AF17" s="177"/>
      <c r="AG17" s="177"/>
      <c r="AH17" s="1"/>
      <c r="AI17" s="6" t="s">
        <v>45</v>
      </c>
      <c r="AJ17" s="25"/>
      <c r="AK17" s="25"/>
      <c r="AL17" s="25"/>
      <c r="AM17" s="25"/>
      <c r="AN17" s="25"/>
      <c r="AO17" s="25"/>
      <c r="AP17" s="25"/>
      <c r="AQ17" s="22"/>
      <c r="AR17" s="178" t="str">
        <f>IF(ISBLANK(AE15),"",U52+U67+U82)</f>
        <v/>
      </c>
      <c r="AS17" s="178"/>
      <c r="AT17" s="178"/>
    </row>
    <row r="18" spans="1:46" s="3" customFormat="1" ht="15.75" customHeight="1" x14ac:dyDescent="0.2">
      <c r="A18" s="86" t="s">
        <v>46</v>
      </c>
      <c r="B18" s="87"/>
      <c r="C18" s="87"/>
      <c r="D18" s="87"/>
      <c r="E18" s="87"/>
      <c r="F18" s="87"/>
      <c r="G18" s="88"/>
      <c r="H18" s="170">
        <v>7.5999999999999998E-2</v>
      </c>
      <c r="I18" s="171"/>
      <c r="J18" s="89"/>
      <c r="K18" s="86" t="s">
        <v>47</v>
      </c>
      <c r="L18" s="90"/>
      <c r="M18" s="90"/>
      <c r="N18" s="90"/>
      <c r="O18" s="90"/>
      <c r="P18" s="90"/>
      <c r="Q18" s="91"/>
      <c r="R18" s="182">
        <v>1817.09</v>
      </c>
      <c r="S18" s="182"/>
      <c r="T18" s="182"/>
      <c r="U18" s="1"/>
      <c r="V18" s="6" t="s">
        <v>48</v>
      </c>
      <c r="W18" s="23"/>
      <c r="X18" s="23"/>
      <c r="Y18" s="23"/>
      <c r="Z18" s="23"/>
      <c r="AA18" s="23"/>
      <c r="AB18" s="23"/>
      <c r="AC18" s="23"/>
      <c r="AD18" s="24"/>
      <c r="AE18" s="161" t="str">
        <f>IF(ISBLANK(AE15),"",IF(AE11="SIM",0,AR14*H21))</f>
        <v/>
      </c>
      <c r="AF18" s="161"/>
      <c r="AG18" s="161"/>
      <c r="AH18" s="1"/>
      <c r="AI18" s="6" t="s">
        <v>49</v>
      </c>
      <c r="AJ18" s="25"/>
      <c r="AK18" s="25"/>
      <c r="AL18" s="25"/>
      <c r="AM18" s="25"/>
      <c r="AN18" s="25"/>
      <c r="AO18" s="25"/>
      <c r="AP18" s="25"/>
      <c r="AQ18" s="22"/>
      <c r="AR18" s="178" t="str">
        <f>IF(ISBLANK(AE15),"",W52+W67+W82)</f>
        <v/>
      </c>
      <c r="AS18" s="178"/>
      <c r="AT18" s="178"/>
    </row>
    <row r="19" spans="1:46" s="3" customFormat="1" ht="15.75" customHeight="1" x14ac:dyDescent="0.2">
      <c r="A19" s="86" t="s">
        <v>50</v>
      </c>
      <c r="B19" s="87"/>
      <c r="C19" s="87"/>
      <c r="D19" s="87"/>
      <c r="E19" s="87"/>
      <c r="F19" s="87"/>
      <c r="G19" s="88"/>
      <c r="H19" s="170">
        <v>3.8E-3</v>
      </c>
      <c r="I19" s="171"/>
      <c r="J19" s="89"/>
      <c r="K19" s="86" t="s">
        <v>51</v>
      </c>
      <c r="L19" s="90"/>
      <c r="M19" s="90"/>
      <c r="N19" s="90"/>
      <c r="O19" s="90"/>
      <c r="P19" s="90"/>
      <c r="Q19" s="91"/>
      <c r="R19" s="182">
        <v>0</v>
      </c>
      <c r="S19" s="182"/>
      <c r="T19" s="182"/>
      <c r="U19" s="1"/>
      <c r="V19" s="6" t="s">
        <v>52</v>
      </c>
      <c r="W19" s="23"/>
      <c r="X19" s="23"/>
      <c r="Y19" s="23"/>
      <c r="Z19" s="23"/>
      <c r="AA19" s="23"/>
      <c r="AB19" s="23"/>
      <c r="AC19" s="23"/>
      <c r="AD19" s="24"/>
      <c r="AE19" s="161" t="str">
        <f>IF(ISBLANK(AE15),"",(((AE13*R10)+(AE14*R11))/AE16))</f>
        <v/>
      </c>
      <c r="AF19" s="161"/>
      <c r="AG19" s="161"/>
      <c r="AH19" s="1"/>
      <c r="AI19" s="6" t="s">
        <v>53</v>
      </c>
      <c r="AJ19" s="25"/>
      <c r="AK19" s="25"/>
      <c r="AL19" s="25"/>
      <c r="AM19" s="25"/>
      <c r="AN19" s="25"/>
      <c r="AO19" s="25"/>
      <c r="AP19" s="25"/>
      <c r="AQ19" s="22"/>
      <c r="AR19" s="178" t="str">
        <f>IF(ISBLANK(AE15),"",Z52+Z67+Z82)</f>
        <v/>
      </c>
      <c r="AS19" s="178"/>
      <c r="AT19" s="178"/>
    </row>
    <row r="20" spans="1:46" s="3" customFormat="1" ht="15.75" customHeight="1" x14ac:dyDescent="0.2">
      <c r="A20" s="86" t="s">
        <v>54</v>
      </c>
      <c r="B20" s="87"/>
      <c r="C20" s="87"/>
      <c r="D20" s="87"/>
      <c r="E20" s="87"/>
      <c r="F20" s="87"/>
      <c r="G20" s="88"/>
      <c r="H20" s="189">
        <v>1.4999999999999999E-2</v>
      </c>
      <c r="I20" s="190"/>
      <c r="J20" s="89"/>
      <c r="K20" s="86" t="s">
        <v>55</v>
      </c>
      <c r="L20" s="90"/>
      <c r="M20" s="90"/>
      <c r="N20" s="90"/>
      <c r="O20" s="90"/>
      <c r="P20" s="90"/>
      <c r="Q20" s="91"/>
      <c r="R20" s="182">
        <v>300</v>
      </c>
      <c r="S20" s="182"/>
      <c r="T20" s="182"/>
      <c r="U20" s="1"/>
      <c r="V20" s="6" t="s">
        <v>56</v>
      </c>
      <c r="W20" s="23"/>
      <c r="X20" s="23"/>
      <c r="Y20" s="23"/>
      <c r="Z20" s="23"/>
      <c r="AA20" s="23"/>
      <c r="AB20" s="23"/>
      <c r="AC20" s="23"/>
      <c r="AD20" s="24"/>
      <c r="AE20" s="161" t="str">
        <f>IF(ISBLANK(AE15),"",(R12+R13)*H14/AE16)</f>
        <v/>
      </c>
      <c r="AF20" s="161"/>
      <c r="AG20" s="161"/>
      <c r="AH20" s="1"/>
      <c r="AI20" s="6" t="s">
        <v>57</v>
      </c>
      <c r="AJ20" s="25"/>
      <c r="AK20" s="25"/>
      <c r="AL20" s="25"/>
      <c r="AM20" s="25"/>
      <c r="AN20" s="25"/>
      <c r="AO20" s="25"/>
      <c r="AP20" s="25"/>
      <c r="AQ20" s="22"/>
      <c r="AR20" s="178" t="str">
        <f>IF(ISBLANK(AE15),"",AJ52+AC67+AC82)</f>
        <v/>
      </c>
      <c r="AS20" s="178"/>
      <c r="AT20" s="178"/>
    </row>
    <row r="21" spans="1:46" s="3" customFormat="1" ht="15.75" customHeight="1" x14ac:dyDescent="0.2">
      <c r="A21" s="86" t="s">
        <v>58</v>
      </c>
      <c r="B21" s="87"/>
      <c r="C21" s="87"/>
      <c r="D21" s="87"/>
      <c r="E21" s="87"/>
      <c r="F21" s="87"/>
      <c r="G21" s="88"/>
      <c r="H21" s="170">
        <v>0.08</v>
      </c>
      <c r="I21" s="171"/>
      <c r="J21" s="89"/>
      <c r="K21" s="6" t="s">
        <v>69</v>
      </c>
      <c r="L21" s="23"/>
      <c r="M21" s="23"/>
      <c r="N21" s="23"/>
      <c r="O21" s="23"/>
      <c r="P21" s="23"/>
      <c r="Q21" s="24"/>
      <c r="R21" s="182">
        <v>1500</v>
      </c>
      <c r="S21" s="182"/>
      <c r="T21" s="182"/>
      <c r="U21" s="1"/>
      <c r="V21" s="6" t="s">
        <v>60</v>
      </c>
      <c r="W21" s="23"/>
      <c r="X21" s="23"/>
      <c r="Y21" s="23"/>
      <c r="Z21" s="23"/>
      <c r="AA21" s="23"/>
      <c r="AB21" s="23"/>
      <c r="AC21" s="23"/>
      <c r="AD21" s="24"/>
      <c r="AE21" s="161" t="str">
        <f>IF(ISBLANK(AE15),"",H19*AR14)</f>
        <v/>
      </c>
      <c r="AF21" s="161"/>
      <c r="AG21" s="161"/>
      <c r="AH21" s="1"/>
      <c r="AI21" s="6" t="s">
        <v>61</v>
      </c>
      <c r="AJ21" s="25"/>
      <c r="AK21" s="25"/>
      <c r="AL21" s="25"/>
      <c r="AM21" s="25"/>
      <c r="AN21" s="25"/>
      <c r="AO21" s="25"/>
      <c r="AP21" s="25"/>
      <c r="AQ21" s="22"/>
      <c r="AR21" s="178" t="str">
        <f>IF(ISBLANK(AE15),"",AC52+AE67+AE82)</f>
        <v/>
      </c>
      <c r="AS21" s="178"/>
      <c r="AT21" s="178"/>
    </row>
    <row r="22" spans="1:46" s="3" customFormat="1" ht="15.75" customHeight="1" x14ac:dyDescent="0.2">
      <c r="A22" s="86" t="s">
        <v>62</v>
      </c>
      <c r="B22" s="87"/>
      <c r="C22" s="87"/>
      <c r="D22" s="87"/>
      <c r="E22" s="87"/>
      <c r="F22" s="87"/>
      <c r="G22" s="88"/>
      <c r="H22" s="170">
        <v>1.1999999999999999E-3</v>
      </c>
      <c r="I22" s="171"/>
      <c r="J22" s="89"/>
      <c r="K22" s="86" t="s">
        <v>59</v>
      </c>
      <c r="L22" s="90"/>
      <c r="M22" s="90"/>
      <c r="N22" s="90"/>
      <c r="O22" s="90"/>
      <c r="P22" s="90"/>
      <c r="Q22" s="91"/>
      <c r="R22" s="184">
        <v>0</v>
      </c>
      <c r="S22" s="184"/>
      <c r="T22" s="184"/>
      <c r="U22" s="1"/>
      <c r="V22" s="6" t="s">
        <v>158</v>
      </c>
      <c r="W22" s="23"/>
      <c r="X22" s="23"/>
      <c r="Y22" s="23"/>
      <c r="Z22" s="23"/>
      <c r="AA22" s="23"/>
      <c r="AB22" s="23"/>
      <c r="AC22" s="23"/>
      <c r="AD22" s="24"/>
      <c r="AE22" s="161" t="str">
        <f>IF(ISBLANK(AE15),"",((R14+R15+R16+R17)*H14)/AE16)</f>
        <v/>
      </c>
      <c r="AF22" s="161"/>
      <c r="AG22" s="161"/>
      <c r="AH22" s="1"/>
      <c r="AI22" s="6" t="s">
        <v>64</v>
      </c>
      <c r="AJ22" s="25"/>
      <c r="AK22" s="25"/>
      <c r="AL22" s="25"/>
      <c r="AM22" s="25"/>
      <c r="AN22" s="25"/>
      <c r="AO22" s="25"/>
      <c r="AP22" s="25"/>
      <c r="AQ22" s="22"/>
      <c r="AR22" s="178" t="str">
        <f>IF(ISBLANK(AE15),"",AE52+AG67+AG82)</f>
        <v/>
      </c>
      <c r="AS22" s="178"/>
      <c r="AT22" s="178"/>
    </row>
    <row r="23" spans="1:46" s="3" customFormat="1" ht="15.75" customHeight="1" x14ac:dyDescent="0.2">
      <c r="A23" s="6" t="s">
        <v>65</v>
      </c>
      <c r="B23" s="7"/>
      <c r="C23" s="7"/>
      <c r="D23" s="7"/>
      <c r="E23" s="7"/>
      <c r="F23" s="7"/>
      <c r="G23" s="22"/>
      <c r="H23" s="170">
        <v>3.8E-3</v>
      </c>
      <c r="I23" s="171"/>
      <c r="J23" s="42"/>
      <c r="K23" s="102" t="s">
        <v>63</v>
      </c>
      <c r="L23" s="103"/>
      <c r="M23" s="103"/>
      <c r="N23" s="103"/>
      <c r="O23" s="103"/>
      <c r="P23" s="103"/>
      <c r="Q23" s="104"/>
      <c r="R23" s="187">
        <v>0.02</v>
      </c>
      <c r="S23" s="187"/>
      <c r="T23" s="187"/>
      <c r="U23" s="1"/>
      <c r="V23" s="120" t="s">
        <v>159</v>
      </c>
      <c r="W23" s="121"/>
      <c r="X23" s="121"/>
      <c r="Y23" s="121"/>
      <c r="Z23" s="121"/>
      <c r="AA23" s="121"/>
      <c r="AB23" s="121"/>
      <c r="AC23" s="121"/>
      <c r="AD23" s="122"/>
      <c r="AE23" s="161" t="str">
        <f>IF(ISBLANK(AE15),"",((R15+R16)*H14)/AE16)</f>
        <v/>
      </c>
      <c r="AF23" s="161"/>
      <c r="AG23" s="161"/>
      <c r="AH23" s="1"/>
      <c r="AI23" s="6" t="s">
        <v>67</v>
      </c>
      <c r="AJ23" s="25"/>
      <c r="AK23" s="25"/>
      <c r="AL23" s="25"/>
      <c r="AM23" s="25"/>
      <c r="AN23" s="25"/>
      <c r="AO23" s="25"/>
      <c r="AP23" s="25"/>
      <c r="AQ23" s="22"/>
      <c r="AR23" s="178" t="str">
        <f>IF(ISBLANK(AE15),"",AG52)</f>
        <v/>
      </c>
      <c r="AS23" s="178"/>
      <c r="AT23" s="178"/>
    </row>
    <row r="24" spans="1:46" s="3" customFormat="1" ht="15.75" customHeight="1" x14ac:dyDescent="0.2">
      <c r="A24" s="6" t="s">
        <v>68</v>
      </c>
      <c r="B24" s="7"/>
      <c r="C24" s="7"/>
      <c r="D24" s="7"/>
      <c r="E24" s="7"/>
      <c r="F24" s="7"/>
      <c r="G24" s="22"/>
      <c r="H24" s="207">
        <v>6</v>
      </c>
      <c r="I24" s="208"/>
      <c r="J24" s="42"/>
      <c r="K24" s="6" t="s">
        <v>66</v>
      </c>
      <c r="L24" s="23"/>
      <c r="M24" s="23"/>
      <c r="N24" s="23"/>
      <c r="O24" s="23"/>
      <c r="P24" s="23"/>
      <c r="Q24" s="24"/>
      <c r="R24" s="184">
        <v>0</v>
      </c>
      <c r="S24" s="184"/>
      <c r="T24" s="184"/>
      <c r="U24" s="1"/>
      <c r="V24" s="120" t="s">
        <v>157</v>
      </c>
      <c r="W24" s="121"/>
      <c r="X24" s="121"/>
      <c r="Y24" s="121"/>
      <c r="Z24" s="121"/>
      <c r="AA24" s="121"/>
      <c r="AB24" s="121"/>
      <c r="AC24" s="121"/>
      <c r="AD24" s="122"/>
      <c r="AE24" s="161" t="str">
        <f>IF(ISBLANK(AE15),"",((R18+R20+R21)*(AE17))/AE16)</f>
        <v/>
      </c>
      <c r="AF24" s="161"/>
      <c r="AG24" s="161"/>
      <c r="AH24" s="1"/>
      <c r="AI24" s="6" t="s">
        <v>70</v>
      </c>
      <c r="AJ24" s="25"/>
      <c r="AK24" s="25"/>
      <c r="AL24" s="25"/>
      <c r="AM24" s="25"/>
      <c r="AN24" s="25"/>
      <c r="AO24" s="25"/>
      <c r="AP24" s="25"/>
      <c r="AQ24" s="22"/>
      <c r="AR24" s="178" t="str">
        <f>IF(ISBLANK(AE15),"",AJ67+AJ82)</f>
        <v/>
      </c>
      <c r="AS24" s="178"/>
      <c r="AT24" s="178"/>
    </row>
    <row r="25" spans="1:46" s="3" customFormat="1" ht="15.75" customHeight="1" x14ac:dyDescent="0.2">
      <c r="A25" s="6" t="s">
        <v>71</v>
      </c>
      <c r="B25" s="7"/>
      <c r="C25" s="7"/>
      <c r="D25" s="7"/>
      <c r="E25" s="7"/>
      <c r="F25" s="7"/>
      <c r="G25" s="22"/>
      <c r="H25" s="189">
        <v>2E-3</v>
      </c>
      <c r="I25" s="190"/>
      <c r="J25" s="68"/>
      <c r="K25" s="4"/>
      <c r="L25" s="2"/>
      <c r="M25" s="2"/>
      <c r="N25" s="2"/>
      <c r="O25" s="2"/>
      <c r="P25" s="2"/>
      <c r="Q25" s="2"/>
      <c r="R25" s="105"/>
      <c r="S25" s="105"/>
      <c r="T25" s="105"/>
      <c r="U25" s="1"/>
      <c r="V25" s="4"/>
      <c r="W25" s="2"/>
      <c r="X25" s="2"/>
      <c r="Y25" s="2"/>
      <c r="Z25" s="2"/>
      <c r="AA25" s="2"/>
      <c r="AB25" s="2"/>
      <c r="AC25" s="2"/>
      <c r="AD25" s="2"/>
      <c r="AE25" s="176"/>
      <c r="AF25" s="176"/>
      <c r="AG25" s="176"/>
      <c r="AH25" s="1"/>
      <c r="AI25" s="6" t="s">
        <v>72</v>
      </c>
      <c r="AJ25" s="25"/>
      <c r="AK25" s="25"/>
      <c r="AL25" s="25"/>
      <c r="AM25" s="25"/>
      <c r="AN25" s="25"/>
      <c r="AO25" s="25"/>
      <c r="AP25" s="25"/>
      <c r="AQ25" s="22"/>
      <c r="AR25" s="178" t="str">
        <f>IF(ISBLANK(AE15),"",AM107+AM117+AM127+AM137)</f>
        <v/>
      </c>
      <c r="AS25" s="178"/>
      <c r="AT25" s="178"/>
    </row>
    <row r="26" spans="1:46" s="3" customFormat="1" ht="15" customHeight="1" x14ac:dyDescent="0.2">
      <c r="A26" s="204" t="s">
        <v>73</v>
      </c>
      <c r="B26" s="204"/>
      <c r="C26" s="204"/>
      <c r="D26" s="204"/>
      <c r="E26" s="204"/>
      <c r="F26" s="204"/>
      <c r="G26" s="204"/>
      <c r="H26" s="204"/>
      <c r="I26" s="204"/>
      <c r="J26" s="68"/>
      <c r="K26" s="65"/>
      <c r="L26" s="66"/>
      <c r="M26" s="66"/>
      <c r="N26" s="66"/>
      <c r="O26" s="66"/>
      <c r="P26" s="66"/>
      <c r="Q26" s="66"/>
      <c r="R26" s="185"/>
      <c r="S26" s="185"/>
      <c r="T26" s="185"/>
      <c r="U26" s="1"/>
      <c r="AH26" s="1"/>
      <c r="AI26" s="6" t="s">
        <v>74</v>
      </c>
      <c r="AJ26" s="25"/>
      <c r="AK26" s="25"/>
      <c r="AL26" s="25"/>
      <c r="AM26" s="25"/>
      <c r="AN26" s="25"/>
      <c r="AO26" s="25"/>
      <c r="AP26" s="25"/>
      <c r="AQ26" s="22"/>
      <c r="AR26" s="161" t="str">
        <f>IF(ISBLANK(AE15),"",AP107+AP117+AP127+AP137)</f>
        <v/>
      </c>
      <c r="AS26" s="161"/>
      <c r="AT26" s="161"/>
    </row>
    <row r="27" spans="1:46" s="3" customFormat="1" ht="13.5" customHeight="1" x14ac:dyDescent="0.2">
      <c r="A27" s="205"/>
      <c r="B27" s="205"/>
      <c r="C27" s="205"/>
      <c r="D27" s="205"/>
      <c r="E27" s="205"/>
      <c r="F27" s="205"/>
      <c r="G27" s="205"/>
      <c r="H27" s="205"/>
      <c r="I27" s="205"/>
      <c r="J27" s="68"/>
      <c r="K27" s="67"/>
      <c r="L27" s="67"/>
      <c r="M27" s="67"/>
      <c r="N27" s="66"/>
      <c r="O27" s="65"/>
      <c r="P27" s="69"/>
      <c r="Q27" s="69"/>
      <c r="R27" s="69"/>
      <c r="S27" s="67"/>
      <c r="T27" s="67"/>
      <c r="U27" s="1"/>
      <c r="AH27" s="1"/>
      <c r="AI27" s="4"/>
      <c r="AJ27" s="4"/>
      <c r="AK27" s="4"/>
      <c r="AL27" s="4"/>
      <c r="AM27" s="4"/>
      <c r="AN27" s="4"/>
      <c r="AR27" s="9"/>
    </row>
    <row r="28" spans="1:46" s="3" customFormat="1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4"/>
      <c r="N28" s="2"/>
      <c r="O28" s="4"/>
      <c r="P28" s="5"/>
      <c r="Q28" s="5"/>
      <c r="R28" s="5"/>
    </row>
    <row r="29" spans="1:46" ht="20.100000000000001" customHeight="1" x14ac:dyDescent="0.2">
      <c r="A29" s="81" t="s">
        <v>75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3"/>
    </row>
    <row r="30" spans="1:46" s="3" customFormat="1" ht="63.75" customHeight="1" x14ac:dyDescent="0.2">
      <c r="A30" s="17" t="s">
        <v>76</v>
      </c>
      <c r="B30" s="34" t="s">
        <v>166</v>
      </c>
      <c r="C30" s="17" t="s">
        <v>78</v>
      </c>
      <c r="D30" s="34" t="s">
        <v>79</v>
      </c>
      <c r="E30" s="34" t="s">
        <v>156</v>
      </c>
      <c r="F30" s="34" t="s">
        <v>80</v>
      </c>
      <c r="G30" s="34" t="s">
        <v>82</v>
      </c>
      <c r="H30" s="34" t="s">
        <v>154</v>
      </c>
      <c r="I30" s="34" t="s">
        <v>155</v>
      </c>
      <c r="J30" s="34" t="s">
        <v>81</v>
      </c>
      <c r="K30" s="133" t="s">
        <v>83</v>
      </c>
      <c r="L30" s="134"/>
      <c r="M30" s="150"/>
      <c r="N30" s="146" t="s">
        <v>84</v>
      </c>
      <c r="O30" s="146"/>
      <c r="P30" s="146" t="s">
        <v>85</v>
      </c>
      <c r="Q30" s="146"/>
      <c r="R30" s="146" t="s">
        <v>86</v>
      </c>
      <c r="S30" s="146"/>
      <c r="T30" s="146"/>
      <c r="U30" s="146" t="s">
        <v>87</v>
      </c>
      <c r="V30" s="146"/>
      <c r="W30" s="146" t="s">
        <v>88</v>
      </c>
      <c r="X30" s="146"/>
      <c r="Y30" s="146"/>
      <c r="Z30" s="146" t="s">
        <v>89</v>
      </c>
      <c r="AA30" s="146"/>
      <c r="AB30" s="146"/>
      <c r="AC30" s="146" t="s">
        <v>91</v>
      </c>
      <c r="AD30" s="146"/>
      <c r="AE30" s="133" t="s">
        <v>92</v>
      </c>
      <c r="AF30" s="134"/>
      <c r="AG30" s="146" t="s">
        <v>93</v>
      </c>
      <c r="AH30" s="146"/>
      <c r="AI30" s="146"/>
      <c r="AJ30" s="126" t="s">
        <v>90</v>
      </c>
      <c r="AK30" s="127"/>
      <c r="AL30" s="127"/>
      <c r="AM30" s="146" t="s">
        <v>94</v>
      </c>
      <c r="AN30" s="146"/>
      <c r="AO30" s="146"/>
      <c r="AP30" s="146" t="s">
        <v>95</v>
      </c>
      <c r="AQ30" s="146"/>
      <c r="AR30" s="146" t="s">
        <v>96</v>
      </c>
      <c r="AS30" s="146"/>
      <c r="AT30" s="146"/>
    </row>
    <row r="31" spans="1:46" s="3" customFormat="1" ht="12" customHeight="1" x14ac:dyDescent="0.2">
      <c r="A31" s="18">
        <v>1</v>
      </c>
      <c r="B31" s="19"/>
      <c r="C31" s="110"/>
      <c r="D31" s="111" t="s">
        <v>153</v>
      </c>
      <c r="E31" s="108">
        <v>85414300</v>
      </c>
      <c r="F31" s="35">
        <v>0.06</v>
      </c>
      <c r="G31" s="35">
        <v>6.5000000000000002E-2</v>
      </c>
      <c r="H31" s="35">
        <v>2.1000000000000001E-2</v>
      </c>
      <c r="I31" s="35">
        <v>9.6500000000000002E-2</v>
      </c>
      <c r="J31" s="35">
        <v>0.18</v>
      </c>
      <c r="K31" s="151" t="s">
        <v>162</v>
      </c>
      <c r="L31" s="152"/>
      <c r="M31" s="153"/>
      <c r="N31" s="183"/>
      <c r="O31" s="183"/>
      <c r="P31" s="186"/>
      <c r="Q31" s="186"/>
      <c r="R31" s="124" t="str">
        <f>IF(ISBLANK(N31),"",C31*N31)</f>
        <v/>
      </c>
      <c r="S31" s="124"/>
      <c r="T31" s="124"/>
      <c r="U31" s="124" t="str">
        <f>IF(ISBLANK(N31),"",(R31+P31)*$H$22)</f>
        <v/>
      </c>
      <c r="V31" s="124"/>
      <c r="W31" s="124" t="str">
        <f>IF(ISBLANK(N31),"",IF($AE$11="SIM",0,(P31+R31+U31)*F31))</f>
        <v/>
      </c>
      <c r="X31" s="124"/>
      <c r="Y31" s="124"/>
      <c r="Z31" s="124" t="str">
        <f>IF(ISBLANK(N31),"",(P31+R31+U31+W31)*G31)</f>
        <v/>
      </c>
      <c r="AA31" s="124"/>
      <c r="AB31" s="124"/>
      <c r="AC31" s="124" t="str">
        <f>IF(ISBLANK(N31),"",H31*(P31+R31+U31))</f>
        <v/>
      </c>
      <c r="AD31" s="124"/>
      <c r="AE31" s="128" t="str">
        <f>IF(ISBLANK(N31),"",I31*(P31+R31+U31))</f>
        <v/>
      </c>
      <c r="AF31" s="129"/>
      <c r="AG31" s="124" t="str">
        <f>IF(ISBLANK(N31),"",(SUM(R31:AE31,P31,$AE$18,$AE$19,$AE$20,$AE$23))/(1-J31)*J31)</f>
        <v/>
      </c>
      <c r="AH31" s="124"/>
      <c r="AI31" s="124"/>
      <c r="AJ31" s="124" t="str">
        <f>IF(ISBLANK(N31),"",((P31+R31)*(1+$H$16)*(1+$H$17)*(1+$H$18)*$H$23)+($AE$17*AE23/$AE$16))</f>
        <v/>
      </c>
      <c r="AK31" s="124"/>
      <c r="AL31" s="124"/>
      <c r="AM31" s="124" t="str">
        <f>IF(ISBLANK(N31),"",IF($H$10="SIM",SUM(P31,R31:AG31)-AG31,SUM(P31,R31:AG31)))</f>
        <v/>
      </c>
      <c r="AN31" s="124"/>
      <c r="AO31" s="124"/>
      <c r="AP31" s="124" t="str">
        <f>IF(ISBLANK(N31),"",(AM31/($AM$52))*$AR$13)</f>
        <v/>
      </c>
      <c r="AQ31" s="124"/>
      <c r="AR31" s="145" t="str">
        <f>IF(ISBLANK(N31),"",(AM31+AP31)*$AE$16)</f>
        <v/>
      </c>
      <c r="AS31" s="145"/>
      <c r="AT31" s="145"/>
    </row>
    <row r="32" spans="1:46" s="3" customFormat="1" ht="12" customHeight="1" x14ac:dyDescent="0.2">
      <c r="A32" s="18">
        <v>2</v>
      </c>
      <c r="B32" s="19"/>
      <c r="C32" s="110"/>
      <c r="D32" s="111" t="s">
        <v>153</v>
      </c>
      <c r="E32" s="108">
        <v>85017100</v>
      </c>
      <c r="F32" s="35">
        <v>0.14399999999999999</v>
      </c>
      <c r="G32" s="35">
        <v>0</v>
      </c>
      <c r="H32" s="35">
        <v>2.1000000000000001E-2</v>
      </c>
      <c r="I32" s="35">
        <v>9.6500000000000002E-2</v>
      </c>
      <c r="J32" s="35">
        <v>0.18</v>
      </c>
      <c r="K32" s="151" t="s">
        <v>160</v>
      </c>
      <c r="L32" s="152"/>
      <c r="M32" s="153"/>
      <c r="N32" s="183"/>
      <c r="O32" s="183"/>
      <c r="P32" s="186"/>
      <c r="Q32" s="186"/>
      <c r="R32" s="124" t="str">
        <f t="shared" ref="R32:R51" si="0">IF(ISBLANK(N32),"",C32*N32)</f>
        <v/>
      </c>
      <c r="S32" s="124"/>
      <c r="T32" s="124"/>
      <c r="U32" s="124" t="str">
        <f t="shared" ref="U32:U51" si="1">IF(ISBLANK(N32),"",(R32+P32)*$H$22)</f>
        <v/>
      </c>
      <c r="V32" s="124"/>
      <c r="W32" s="124" t="str">
        <f t="shared" ref="W32:W51" si="2">IF(ISBLANK(N32),"",IF($AE$11="SIM",0,(P32+R32+U32)*F32))</f>
        <v/>
      </c>
      <c r="X32" s="124"/>
      <c r="Y32" s="124"/>
      <c r="Z32" s="124" t="str">
        <f t="shared" ref="Z32:Z51" si="3">IF(ISBLANK(N32),"",(P32+R32+U32+W32)*G32)</f>
        <v/>
      </c>
      <c r="AA32" s="124"/>
      <c r="AB32" s="124"/>
      <c r="AC32" s="124" t="str">
        <f t="shared" ref="AC32:AC51" si="4">IF(ISBLANK(N32),"",H32*(P32+R32+U32))</f>
        <v/>
      </c>
      <c r="AD32" s="124"/>
      <c r="AE32" s="128" t="str">
        <f t="shared" ref="AE32:AE51" si="5">IF(ISBLANK(N32),"",I32*(P32+R32+U32))</f>
        <v/>
      </c>
      <c r="AF32" s="129"/>
      <c r="AG32" s="124" t="str">
        <f t="shared" ref="AG32:AG51" si="6">IF(ISBLANK(N32),"",(SUM(R32:AE32,P32,$AE$18,$AE$19,$AE$20,$AE$23))/(1-J32)*J32)</f>
        <v/>
      </c>
      <c r="AH32" s="124"/>
      <c r="AI32" s="124"/>
      <c r="AJ32" s="124" t="str">
        <f t="shared" ref="AJ32:AJ51" si="7">IF(ISBLANK(N32),"",((P32+R32)*(1+$H$16)*(1+$H$17)*(1+$H$18)*$H$23)+($AE$17*AE24/$AE$16))</f>
        <v/>
      </c>
      <c r="AK32" s="124"/>
      <c r="AL32" s="124"/>
      <c r="AM32" s="124" t="str">
        <f t="shared" ref="AM32:AM51" si="8">IF(ISBLANK(N32),"",IF($H$10="SIM",SUM(P32,R32:AG32)-AG32,SUM(P32,R32:AG32)))</f>
        <v/>
      </c>
      <c r="AN32" s="124"/>
      <c r="AO32" s="124"/>
      <c r="AP32" s="124" t="str">
        <f t="shared" ref="AP32:AP51" si="9">IF(ISBLANK(N32),"",(AM32/($AM$52))*$AR$13)</f>
        <v/>
      </c>
      <c r="AQ32" s="124"/>
      <c r="AR32" s="145" t="str">
        <f t="shared" ref="AR32:AR51" si="10">IF(ISBLANK(N32),"",(AM32+AP32)*$AE$16)</f>
        <v/>
      </c>
      <c r="AS32" s="145"/>
      <c r="AT32" s="145"/>
    </row>
    <row r="33" spans="1:46" s="3" customFormat="1" ht="12" customHeight="1" x14ac:dyDescent="0.2">
      <c r="A33" s="18">
        <v>3</v>
      </c>
      <c r="B33" s="19"/>
      <c r="C33" s="110"/>
      <c r="D33" s="111" t="s">
        <v>153</v>
      </c>
      <c r="E33" s="108">
        <v>85017290</v>
      </c>
      <c r="F33" s="35">
        <v>0.112</v>
      </c>
      <c r="G33" s="35">
        <v>0</v>
      </c>
      <c r="H33" s="35">
        <v>2.1000000000000001E-2</v>
      </c>
      <c r="I33" s="35">
        <v>9.6500000000000002E-2</v>
      </c>
      <c r="J33" s="35">
        <v>0.18</v>
      </c>
      <c r="K33" s="151" t="s">
        <v>161</v>
      </c>
      <c r="L33" s="152"/>
      <c r="M33" s="153"/>
      <c r="N33" s="183"/>
      <c r="O33" s="183"/>
      <c r="P33" s="186"/>
      <c r="Q33" s="186"/>
      <c r="R33" s="124" t="str">
        <f t="shared" si="0"/>
        <v/>
      </c>
      <c r="S33" s="124"/>
      <c r="T33" s="124"/>
      <c r="U33" s="124" t="str">
        <f t="shared" si="1"/>
        <v/>
      </c>
      <c r="V33" s="124"/>
      <c r="W33" s="124" t="str">
        <f t="shared" si="2"/>
        <v/>
      </c>
      <c r="X33" s="124"/>
      <c r="Y33" s="124"/>
      <c r="Z33" s="124" t="str">
        <f t="shared" si="3"/>
        <v/>
      </c>
      <c r="AA33" s="124"/>
      <c r="AB33" s="124"/>
      <c r="AC33" s="124" t="str">
        <f t="shared" si="4"/>
        <v/>
      </c>
      <c r="AD33" s="124"/>
      <c r="AE33" s="128" t="str">
        <f t="shared" si="5"/>
        <v/>
      </c>
      <c r="AF33" s="129"/>
      <c r="AG33" s="124" t="str">
        <f t="shared" si="6"/>
        <v/>
      </c>
      <c r="AH33" s="124"/>
      <c r="AI33" s="124"/>
      <c r="AJ33" s="124" t="str">
        <f t="shared" si="7"/>
        <v/>
      </c>
      <c r="AK33" s="124"/>
      <c r="AL33" s="124"/>
      <c r="AM33" s="124" t="str">
        <f t="shared" si="8"/>
        <v/>
      </c>
      <c r="AN33" s="124"/>
      <c r="AO33" s="124"/>
      <c r="AP33" s="124" t="str">
        <f t="shared" si="9"/>
        <v/>
      </c>
      <c r="AQ33" s="124"/>
      <c r="AR33" s="145" t="str">
        <f t="shared" si="10"/>
        <v/>
      </c>
      <c r="AS33" s="145"/>
      <c r="AT33" s="145"/>
    </row>
    <row r="34" spans="1:46" s="3" customFormat="1" ht="12" x14ac:dyDescent="0.2">
      <c r="A34" s="18">
        <v>4</v>
      </c>
      <c r="B34" s="19"/>
      <c r="C34" s="110"/>
      <c r="D34" s="112"/>
      <c r="E34" s="113"/>
      <c r="F34" s="114"/>
      <c r="G34" s="114"/>
      <c r="H34" s="114"/>
      <c r="I34" s="114"/>
      <c r="J34" s="114"/>
      <c r="K34" s="135"/>
      <c r="L34" s="136"/>
      <c r="M34" s="137"/>
      <c r="N34" s="191"/>
      <c r="O34" s="192"/>
      <c r="P34" s="183"/>
      <c r="Q34" s="183"/>
      <c r="R34" s="124" t="str">
        <f t="shared" si="0"/>
        <v/>
      </c>
      <c r="S34" s="124"/>
      <c r="T34" s="124"/>
      <c r="U34" s="124" t="str">
        <f t="shared" si="1"/>
        <v/>
      </c>
      <c r="V34" s="124"/>
      <c r="W34" s="124" t="str">
        <f t="shared" si="2"/>
        <v/>
      </c>
      <c r="X34" s="124"/>
      <c r="Y34" s="124"/>
      <c r="Z34" s="124" t="str">
        <f t="shared" si="3"/>
        <v/>
      </c>
      <c r="AA34" s="124"/>
      <c r="AB34" s="124"/>
      <c r="AC34" s="124" t="str">
        <f t="shared" si="4"/>
        <v/>
      </c>
      <c r="AD34" s="124"/>
      <c r="AE34" s="128" t="str">
        <f t="shared" si="5"/>
        <v/>
      </c>
      <c r="AF34" s="129"/>
      <c r="AG34" s="124" t="str">
        <f t="shared" si="6"/>
        <v/>
      </c>
      <c r="AH34" s="124"/>
      <c r="AI34" s="124"/>
      <c r="AJ34" s="124" t="str">
        <f t="shared" si="7"/>
        <v/>
      </c>
      <c r="AK34" s="124"/>
      <c r="AL34" s="124"/>
      <c r="AM34" s="124" t="str">
        <f t="shared" si="8"/>
        <v/>
      </c>
      <c r="AN34" s="124"/>
      <c r="AO34" s="124"/>
      <c r="AP34" s="124" t="str">
        <f t="shared" si="9"/>
        <v/>
      </c>
      <c r="AQ34" s="124"/>
      <c r="AR34" s="145" t="str">
        <f t="shared" si="10"/>
        <v/>
      </c>
      <c r="AS34" s="145"/>
      <c r="AT34" s="145"/>
    </row>
    <row r="35" spans="1:46" s="3" customFormat="1" ht="12" x14ac:dyDescent="0.2">
      <c r="A35" s="18">
        <v>5</v>
      </c>
      <c r="B35" s="19"/>
      <c r="C35" s="110"/>
      <c r="D35" s="112"/>
      <c r="E35" s="113"/>
      <c r="F35" s="114"/>
      <c r="G35" s="114"/>
      <c r="H35" s="114"/>
      <c r="I35" s="114"/>
      <c r="J35" s="114"/>
      <c r="K35" s="135"/>
      <c r="L35" s="136"/>
      <c r="M35" s="137"/>
      <c r="N35" s="191"/>
      <c r="O35" s="192"/>
      <c r="P35" s="183"/>
      <c r="Q35" s="183"/>
      <c r="R35" s="124" t="str">
        <f t="shared" si="0"/>
        <v/>
      </c>
      <c r="S35" s="124"/>
      <c r="T35" s="124"/>
      <c r="U35" s="124" t="str">
        <f t="shared" si="1"/>
        <v/>
      </c>
      <c r="V35" s="124"/>
      <c r="W35" s="124" t="str">
        <f t="shared" si="2"/>
        <v/>
      </c>
      <c r="X35" s="124"/>
      <c r="Y35" s="124"/>
      <c r="Z35" s="124" t="str">
        <f t="shared" si="3"/>
        <v/>
      </c>
      <c r="AA35" s="124"/>
      <c r="AB35" s="124"/>
      <c r="AC35" s="124" t="str">
        <f t="shared" si="4"/>
        <v/>
      </c>
      <c r="AD35" s="124"/>
      <c r="AE35" s="128" t="str">
        <f t="shared" si="5"/>
        <v/>
      </c>
      <c r="AF35" s="129"/>
      <c r="AG35" s="124" t="str">
        <f t="shared" si="6"/>
        <v/>
      </c>
      <c r="AH35" s="124"/>
      <c r="AI35" s="124"/>
      <c r="AJ35" s="124" t="str">
        <f t="shared" si="7"/>
        <v/>
      </c>
      <c r="AK35" s="124"/>
      <c r="AL35" s="124"/>
      <c r="AM35" s="124" t="str">
        <f t="shared" si="8"/>
        <v/>
      </c>
      <c r="AN35" s="124"/>
      <c r="AO35" s="124"/>
      <c r="AP35" s="124" t="str">
        <f t="shared" si="9"/>
        <v/>
      </c>
      <c r="AQ35" s="124"/>
      <c r="AR35" s="145" t="str">
        <f t="shared" si="10"/>
        <v/>
      </c>
      <c r="AS35" s="145"/>
      <c r="AT35" s="145"/>
    </row>
    <row r="36" spans="1:46" s="3" customFormat="1" ht="12" x14ac:dyDescent="0.2">
      <c r="A36" s="18">
        <v>6</v>
      </c>
      <c r="B36" s="19"/>
      <c r="C36" s="110"/>
      <c r="D36" s="112"/>
      <c r="E36" s="113"/>
      <c r="F36" s="114"/>
      <c r="G36" s="114"/>
      <c r="H36" s="114"/>
      <c r="I36" s="114"/>
      <c r="J36" s="114"/>
      <c r="K36" s="135"/>
      <c r="L36" s="136"/>
      <c r="M36" s="137"/>
      <c r="N36" s="191"/>
      <c r="O36" s="192"/>
      <c r="P36" s="183"/>
      <c r="Q36" s="183"/>
      <c r="R36" s="124" t="str">
        <f t="shared" si="0"/>
        <v/>
      </c>
      <c r="S36" s="124"/>
      <c r="T36" s="124"/>
      <c r="U36" s="124" t="str">
        <f t="shared" si="1"/>
        <v/>
      </c>
      <c r="V36" s="124"/>
      <c r="W36" s="124" t="str">
        <f t="shared" si="2"/>
        <v/>
      </c>
      <c r="X36" s="124"/>
      <c r="Y36" s="124"/>
      <c r="Z36" s="124" t="str">
        <f t="shared" si="3"/>
        <v/>
      </c>
      <c r="AA36" s="124"/>
      <c r="AB36" s="124"/>
      <c r="AC36" s="124" t="str">
        <f t="shared" si="4"/>
        <v/>
      </c>
      <c r="AD36" s="124"/>
      <c r="AE36" s="128" t="str">
        <f t="shared" si="5"/>
        <v/>
      </c>
      <c r="AF36" s="129"/>
      <c r="AG36" s="124" t="str">
        <f t="shared" si="6"/>
        <v/>
      </c>
      <c r="AH36" s="124"/>
      <c r="AI36" s="124"/>
      <c r="AJ36" s="124" t="str">
        <f t="shared" si="7"/>
        <v/>
      </c>
      <c r="AK36" s="124"/>
      <c r="AL36" s="124"/>
      <c r="AM36" s="124" t="str">
        <f t="shared" si="8"/>
        <v/>
      </c>
      <c r="AN36" s="124"/>
      <c r="AO36" s="124"/>
      <c r="AP36" s="124" t="str">
        <f t="shared" si="9"/>
        <v/>
      </c>
      <c r="AQ36" s="124"/>
      <c r="AR36" s="145" t="str">
        <f t="shared" si="10"/>
        <v/>
      </c>
      <c r="AS36" s="145"/>
      <c r="AT36" s="145"/>
    </row>
    <row r="37" spans="1:46" s="3" customFormat="1" ht="12" x14ac:dyDescent="0.2">
      <c r="A37" s="18">
        <v>7</v>
      </c>
      <c r="B37" s="19"/>
      <c r="C37" s="110"/>
      <c r="D37" s="112"/>
      <c r="E37" s="113"/>
      <c r="F37" s="114"/>
      <c r="G37" s="114"/>
      <c r="H37" s="114"/>
      <c r="I37" s="114"/>
      <c r="J37" s="114"/>
      <c r="K37" s="130"/>
      <c r="L37" s="131"/>
      <c r="M37" s="132"/>
      <c r="N37" s="191"/>
      <c r="O37" s="192"/>
      <c r="P37" s="183"/>
      <c r="Q37" s="183"/>
      <c r="R37" s="124" t="str">
        <f t="shared" si="0"/>
        <v/>
      </c>
      <c r="S37" s="124"/>
      <c r="T37" s="124"/>
      <c r="U37" s="124" t="str">
        <f t="shared" si="1"/>
        <v/>
      </c>
      <c r="V37" s="124"/>
      <c r="W37" s="124" t="str">
        <f t="shared" si="2"/>
        <v/>
      </c>
      <c r="X37" s="124"/>
      <c r="Y37" s="124"/>
      <c r="Z37" s="124" t="str">
        <f t="shared" si="3"/>
        <v/>
      </c>
      <c r="AA37" s="124"/>
      <c r="AB37" s="124"/>
      <c r="AC37" s="124" t="str">
        <f t="shared" si="4"/>
        <v/>
      </c>
      <c r="AD37" s="124"/>
      <c r="AE37" s="128" t="str">
        <f t="shared" si="5"/>
        <v/>
      </c>
      <c r="AF37" s="129"/>
      <c r="AG37" s="124" t="str">
        <f t="shared" si="6"/>
        <v/>
      </c>
      <c r="AH37" s="124"/>
      <c r="AI37" s="124"/>
      <c r="AJ37" s="124" t="str">
        <f t="shared" si="7"/>
        <v/>
      </c>
      <c r="AK37" s="124"/>
      <c r="AL37" s="124"/>
      <c r="AM37" s="124" t="str">
        <f t="shared" si="8"/>
        <v/>
      </c>
      <c r="AN37" s="124"/>
      <c r="AO37" s="124"/>
      <c r="AP37" s="124" t="str">
        <f t="shared" si="9"/>
        <v/>
      </c>
      <c r="AQ37" s="124"/>
      <c r="AR37" s="145" t="str">
        <f t="shared" si="10"/>
        <v/>
      </c>
      <c r="AS37" s="145"/>
      <c r="AT37" s="145"/>
    </row>
    <row r="38" spans="1:46" s="3" customFormat="1" ht="12" x14ac:dyDescent="0.2">
      <c r="A38" s="18">
        <v>8</v>
      </c>
      <c r="B38" s="19"/>
      <c r="C38" s="110"/>
      <c r="D38" s="112"/>
      <c r="E38" s="113"/>
      <c r="F38" s="114"/>
      <c r="G38" s="114"/>
      <c r="H38" s="114"/>
      <c r="I38" s="114"/>
      <c r="J38" s="114"/>
      <c r="K38" s="130"/>
      <c r="L38" s="131"/>
      <c r="M38" s="132"/>
      <c r="N38" s="191"/>
      <c r="O38" s="192"/>
      <c r="P38" s="183"/>
      <c r="Q38" s="183"/>
      <c r="R38" s="124" t="str">
        <f t="shared" si="0"/>
        <v/>
      </c>
      <c r="S38" s="124"/>
      <c r="T38" s="124"/>
      <c r="U38" s="124" t="str">
        <f t="shared" si="1"/>
        <v/>
      </c>
      <c r="V38" s="124"/>
      <c r="W38" s="124" t="str">
        <f t="shared" si="2"/>
        <v/>
      </c>
      <c r="X38" s="124"/>
      <c r="Y38" s="124"/>
      <c r="Z38" s="124" t="str">
        <f t="shared" si="3"/>
        <v/>
      </c>
      <c r="AA38" s="124"/>
      <c r="AB38" s="124"/>
      <c r="AC38" s="124" t="str">
        <f t="shared" si="4"/>
        <v/>
      </c>
      <c r="AD38" s="124"/>
      <c r="AE38" s="128" t="str">
        <f t="shared" si="5"/>
        <v/>
      </c>
      <c r="AF38" s="129"/>
      <c r="AG38" s="124" t="str">
        <f t="shared" si="6"/>
        <v/>
      </c>
      <c r="AH38" s="124"/>
      <c r="AI38" s="124"/>
      <c r="AJ38" s="124" t="str">
        <f t="shared" si="7"/>
        <v/>
      </c>
      <c r="AK38" s="124"/>
      <c r="AL38" s="124"/>
      <c r="AM38" s="124" t="str">
        <f t="shared" si="8"/>
        <v/>
      </c>
      <c r="AN38" s="124"/>
      <c r="AO38" s="124"/>
      <c r="AP38" s="124" t="str">
        <f t="shared" si="9"/>
        <v/>
      </c>
      <c r="AQ38" s="124"/>
      <c r="AR38" s="145" t="str">
        <f t="shared" si="10"/>
        <v/>
      </c>
      <c r="AS38" s="145"/>
      <c r="AT38" s="145"/>
    </row>
    <row r="39" spans="1:46" s="3" customFormat="1" ht="12" x14ac:dyDescent="0.2">
      <c r="A39" s="18">
        <v>9</v>
      </c>
      <c r="B39" s="19"/>
      <c r="C39" s="110"/>
      <c r="D39" s="112"/>
      <c r="E39" s="113"/>
      <c r="F39" s="114"/>
      <c r="G39" s="114"/>
      <c r="H39" s="114"/>
      <c r="I39" s="114"/>
      <c r="J39" s="114"/>
      <c r="K39" s="130"/>
      <c r="L39" s="131"/>
      <c r="M39" s="132"/>
      <c r="N39" s="191"/>
      <c r="O39" s="192"/>
      <c r="P39" s="183"/>
      <c r="Q39" s="183"/>
      <c r="R39" s="124" t="str">
        <f t="shared" si="0"/>
        <v/>
      </c>
      <c r="S39" s="124"/>
      <c r="T39" s="124"/>
      <c r="U39" s="124" t="str">
        <f t="shared" si="1"/>
        <v/>
      </c>
      <c r="V39" s="124"/>
      <c r="W39" s="124" t="str">
        <f t="shared" si="2"/>
        <v/>
      </c>
      <c r="X39" s="124"/>
      <c r="Y39" s="124"/>
      <c r="Z39" s="124" t="str">
        <f t="shared" si="3"/>
        <v/>
      </c>
      <c r="AA39" s="124"/>
      <c r="AB39" s="124"/>
      <c r="AC39" s="124" t="str">
        <f t="shared" si="4"/>
        <v/>
      </c>
      <c r="AD39" s="124"/>
      <c r="AE39" s="128" t="str">
        <f t="shared" si="5"/>
        <v/>
      </c>
      <c r="AF39" s="129"/>
      <c r="AG39" s="124" t="str">
        <f t="shared" si="6"/>
        <v/>
      </c>
      <c r="AH39" s="124"/>
      <c r="AI39" s="124"/>
      <c r="AJ39" s="124" t="str">
        <f t="shared" si="7"/>
        <v/>
      </c>
      <c r="AK39" s="124"/>
      <c r="AL39" s="124"/>
      <c r="AM39" s="124" t="str">
        <f t="shared" si="8"/>
        <v/>
      </c>
      <c r="AN39" s="124"/>
      <c r="AO39" s="124"/>
      <c r="AP39" s="124" t="str">
        <f t="shared" si="9"/>
        <v/>
      </c>
      <c r="AQ39" s="124"/>
      <c r="AR39" s="145" t="str">
        <f t="shared" si="10"/>
        <v/>
      </c>
      <c r="AS39" s="145"/>
      <c r="AT39" s="145"/>
    </row>
    <row r="40" spans="1:46" s="3" customFormat="1" ht="12" x14ac:dyDescent="0.2">
      <c r="A40" s="18">
        <v>10</v>
      </c>
      <c r="B40" s="19"/>
      <c r="C40" s="110"/>
      <c r="D40" s="112"/>
      <c r="E40" s="115"/>
      <c r="F40" s="114"/>
      <c r="G40" s="114"/>
      <c r="H40" s="114"/>
      <c r="I40" s="114"/>
      <c r="J40" s="114"/>
      <c r="K40" s="135"/>
      <c r="L40" s="136"/>
      <c r="M40" s="137"/>
      <c r="N40" s="191"/>
      <c r="O40" s="192"/>
      <c r="P40" s="183"/>
      <c r="Q40" s="183"/>
      <c r="R40" s="124" t="str">
        <f t="shared" si="0"/>
        <v/>
      </c>
      <c r="S40" s="124"/>
      <c r="T40" s="124"/>
      <c r="U40" s="124" t="str">
        <f t="shared" si="1"/>
        <v/>
      </c>
      <c r="V40" s="124"/>
      <c r="W40" s="124" t="str">
        <f t="shared" si="2"/>
        <v/>
      </c>
      <c r="X40" s="124"/>
      <c r="Y40" s="124"/>
      <c r="Z40" s="124" t="str">
        <f t="shared" si="3"/>
        <v/>
      </c>
      <c r="AA40" s="124"/>
      <c r="AB40" s="124"/>
      <c r="AC40" s="124" t="str">
        <f t="shared" si="4"/>
        <v/>
      </c>
      <c r="AD40" s="124"/>
      <c r="AE40" s="128" t="str">
        <f t="shared" si="5"/>
        <v/>
      </c>
      <c r="AF40" s="129"/>
      <c r="AG40" s="124" t="str">
        <f t="shared" si="6"/>
        <v/>
      </c>
      <c r="AH40" s="124"/>
      <c r="AI40" s="124"/>
      <c r="AJ40" s="124" t="str">
        <f t="shared" si="7"/>
        <v/>
      </c>
      <c r="AK40" s="124"/>
      <c r="AL40" s="124"/>
      <c r="AM40" s="124" t="str">
        <f t="shared" si="8"/>
        <v/>
      </c>
      <c r="AN40" s="124"/>
      <c r="AO40" s="124"/>
      <c r="AP40" s="124" t="str">
        <f t="shared" si="9"/>
        <v/>
      </c>
      <c r="AQ40" s="124"/>
      <c r="AR40" s="145" t="str">
        <f t="shared" si="10"/>
        <v/>
      </c>
      <c r="AS40" s="145"/>
      <c r="AT40" s="145"/>
    </row>
    <row r="41" spans="1:46" s="3" customFormat="1" ht="12" x14ac:dyDescent="0.2">
      <c r="A41" s="18">
        <v>11</v>
      </c>
      <c r="B41" s="19"/>
      <c r="C41" s="110"/>
      <c r="D41" s="112"/>
      <c r="E41" s="115"/>
      <c r="F41" s="114"/>
      <c r="G41" s="114"/>
      <c r="H41" s="114"/>
      <c r="I41" s="114"/>
      <c r="J41" s="114"/>
      <c r="K41" s="135"/>
      <c r="L41" s="136"/>
      <c r="M41" s="137"/>
      <c r="N41" s="191"/>
      <c r="O41" s="192"/>
      <c r="P41" s="183"/>
      <c r="Q41" s="183"/>
      <c r="R41" s="124" t="str">
        <f t="shared" si="0"/>
        <v/>
      </c>
      <c r="S41" s="124"/>
      <c r="T41" s="124"/>
      <c r="U41" s="124" t="str">
        <f t="shared" si="1"/>
        <v/>
      </c>
      <c r="V41" s="124"/>
      <c r="W41" s="124" t="str">
        <f t="shared" si="2"/>
        <v/>
      </c>
      <c r="X41" s="124"/>
      <c r="Y41" s="124"/>
      <c r="Z41" s="124" t="str">
        <f t="shared" si="3"/>
        <v/>
      </c>
      <c r="AA41" s="124"/>
      <c r="AB41" s="124"/>
      <c r="AC41" s="124" t="str">
        <f t="shared" si="4"/>
        <v/>
      </c>
      <c r="AD41" s="124"/>
      <c r="AE41" s="128" t="str">
        <f t="shared" si="5"/>
        <v/>
      </c>
      <c r="AF41" s="129"/>
      <c r="AG41" s="124" t="str">
        <f t="shared" si="6"/>
        <v/>
      </c>
      <c r="AH41" s="124"/>
      <c r="AI41" s="124"/>
      <c r="AJ41" s="124" t="str">
        <f t="shared" si="7"/>
        <v/>
      </c>
      <c r="AK41" s="124"/>
      <c r="AL41" s="124"/>
      <c r="AM41" s="124" t="str">
        <f t="shared" si="8"/>
        <v/>
      </c>
      <c r="AN41" s="124"/>
      <c r="AO41" s="124"/>
      <c r="AP41" s="124" t="str">
        <f t="shared" si="9"/>
        <v/>
      </c>
      <c r="AQ41" s="124"/>
      <c r="AR41" s="145" t="str">
        <f t="shared" si="10"/>
        <v/>
      </c>
      <c r="AS41" s="145"/>
      <c r="AT41" s="145"/>
    </row>
    <row r="42" spans="1:46" s="3" customFormat="1" ht="12" x14ac:dyDescent="0.2">
      <c r="A42" s="18">
        <v>12</v>
      </c>
      <c r="B42" s="19"/>
      <c r="C42" s="110"/>
      <c r="D42" s="112"/>
      <c r="E42" s="115"/>
      <c r="F42" s="114"/>
      <c r="G42" s="114"/>
      <c r="H42" s="114"/>
      <c r="I42" s="114"/>
      <c r="J42" s="114"/>
      <c r="K42" s="135"/>
      <c r="L42" s="136"/>
      <c r="M42" s="137"/>
      <c r="N42" s="191"/>
      <c r="O42" s="192"/>
      <c r="P42" s="183"/>
      <c r="Q42" s="183"/>
      <c r="R42" s="124" t="str">
        <f t="shared" si="0"/>
        <v/>
      </c>
      <c r="S42" s="124"/>
      <c r="T42" s="124"/>
      <c r="U42" s="124" t="str">
        <f t="shared" si="1"/>
        <v/>
      </c>
      <c r="V42" s="124"/>
      <c r="W42" s="124" t="str">
        <f t="shared" si="2"/>
        <v/>
      </c>
      <c r="X42" s="124"/>
      <c r="Y42" s="124"/>
      <c r="Z42" s="124" t="str">
        <f t="shared" si="3"/>
        <v/>
      </c>
      <c r="AA42" s="124"/>
      <c r="AB42" s="124"/>
      <c r="AC42" s="124" t="str">
        <f t="shared" si="4"/>
        <v/>
      </c>
      <c r="AD42" s="124"/>
      <c r="AE42" s="128" t="str">
        <f t="shared" si="5"/>
        <v/>
      </c>
      <c r="AF42" s="129"/>
      <c r="AG42" s="124" t="str">
        <f t="shared" si="6"/>
        <v/>
      </c>
      <c r="AH42" s="124"/>
      <c r="AI42" s="124"/>
      <c r="AJ42" s="124" t="str">
        <f t="shared" si="7"/>
        <v/>
      </c>
      <c r="AK42" s="124"/>
      <c r="AL42" s="124"/>
      <c r="AM42" s="124" t="str">
        <f t="shared" si="8"/>
        <v/>
      </c>
      <c r="AN42" s="124"/>
      <c r="AO42" s="124"/>
      <c r="AP42" s="124" t="str">
        <f t="shared" si="9"/>
        <v/>
      </c>
      <c r="AQ42" s="124"/>
      <c r="AR42" s="145" t="str">
        <f t="shared" si="10"/>
        <v/>
      </c>
      <c r="AS42" s="145"/>
      <c r="AT42" s="145"/>
    </row>
    <row r="43" spans="1:46" s="3" customFormat="1" ht="12" x14ac:dyDescent="0.2">
      <c r="A43" s="18">
        <v>13</v>
      </c>
      <c r="B43" s="19"/>
      <c r="C43" s="110"/>
      <c r="D43" s="112"/>
      <c r="E43" s="113"/>
      <c r="F43" s="114"/>
      <c r="G43" s="114"/>
      <c r="H43" s="114"/>
      <c r="I43" s="114"/>
      <c r="J43" s="114"/>
      <c r="K43" s="135"/>
      <c r="L43" s="136"/>
      <c r="M43" s="137"/>
      <c r="N43" s="191"/>
      <c r="O43" s="192"/>
      <c r="P43" s="183"/>
      <c r="Q43" s="183"/>
      <c r="R43" s="124" t="str">
        <f t="shared" si="0"/>
        <v/>
      </c>
      <c r="S43" s="124"/>
      <c r="T43" s="124"/>
      <c r="U43" s="124" t="str">
        <f t="shared" si="1"/>
        <v/>
      </c>
      <c r="V43" s="124"/>
      <c r="W43" s="124" t="str">
        <f t="shared" si="2"/>
        <v/>
      </c>
      <c r="X43" s="124"/>
      <c r="Y43" s="124"/>
      <c r="Z43" s="124" t="str">
        <f t="shared" si="3"/>
        <v/>
      </c>
      <c r="AA43" s="124"/>
      <c r="AB43" s="124"/>
      <c r="AC43" s="124" t="str">
        <f t="shared" si="4"/>
        <v/>
      </c>
      <c r="AD43" s="124"/>
      <c r="AE43" s="128" t="str">
        <f t="shared" si="5"/>
        <v/>
      </c>
      <c r="AF43" s="129"/>
      <c r="AG43" s="124" t="str">
        <f t="shared" si="6"/>
        <v/>
      </c>
      <c r="AH43" s="124"/>
      <c r="AI43" s="124"/>
      <c r="AJ43" s="124" t="str">
        <f t="shared" si="7"/>
        <v/>
      </c>
      <c r="AK43" s="124"/>
      <c r="AL43" s="124"/>
      <c r="AM43" s="124" t="str">
        <f t="shared" si="8"/>
        <v/>
      </c>
      <c r="AN43" s="124"/>
      <c r="AO43" s="124"/>
      <c r="AP43" s="124" t="str">
        <f t="shared" si="9"/>
        <v/>
      </c>
      <c r="AQ43" s="124"/>
      <c r="AR43" s="145" t="str">
        <f t="shared" si="10"/>
        <v/>
      </c>
      <c r="AS43" s="145"/>
      <c r="AT43" s="145"/>
    </row>
    <row r="44" spans="1:46" s="3" customFormat="1" ht="12" x14ac:dyDescent="0.2">
      <c r="A44" s="18">
        <v>14</v>
      </c>
      <c r="B44" s="19"/>
      <c r="C44" s="110"/>
      <c r="D44" s="112"/>
      <c r="E44" s="113"/>
      <c r="F44" s="114"/>
      <c r="G44" s="114"/>
      <c r="H44" s="114"/>
      <c r="I44" s="114"/>
      <c r="J44" s="114"/>
      <c r="K44" s="135"/>
      <c r="L44" s="136"/>
      <c r="M44" s="137"/>
      <c r="N44" s="191"/>
      <c r="O44" s="192"/>
      <c r="P44" s="183"/>
      <c r="Q44" s="183"/>
      <c r="R44" s="124" t="str">
        <f t="shared" si="0"/>
        <v/>
      </c>
      <c r="S44" s="124"/>
      <c r="T44" s="124"/>
      <c r="U44" s="124" t="str">
        <f t="shared" si="1"/>
        <v/>
      </c>
      <c r="V44" s="124"/>
      <c r="W44" s="124" t="str">
        <f t="shared" si="2"/>
        <v/>
      </c>
      <c r="X44" s="124"/>
      <c r="Y44" s="124"/>
      <c r="Z44" s="124" t="str">
        <f t="shared" si="3"/>
        <v/>
      </c>
      <c r="AA44" s="124"/>
      <c r="AB44" s="124"/>
      <c r="AC44" s="124" t="str">
        <f t="shared" si="4"/>
        <v/>
      </c>
      <c r="AD44" s="124"/>
      <c r="AE44" s="128" t="str">
        <f t="shared" si="5"/>
        <v/>
      </c>
      <c r="AF44" s="129"/>
      <c r="AG44" s="124" t="str">
        <f t="shared" si="6"/>
        <v/>
      </c>
      <c r="AH44" s="124"/>
      <c r="AI44" s="124"/>
      <c r="AJ44" s="124" t="str">
        <f t="shared" si="7"/>
        <v/>
      </c>
      <c r="AK44" s="124"/>
      <c r="AL44" s="124"/>
      <c r="AM44" s="124" t="str">
        <f t="shared" si="8"/>
        <v/>
      </c>
      <c r="AN44" s="124"/>
      <c r="AO44" s="124"/>
      <c r="AP44" s="124" t="str">
        <f t="shared" si="9"/>
        <v/>
      </c>
      <c r="AQ44" s="124"/>
      <c r="AR44" s="145" t="str">
        <f t="shared" si="10"/>
        <v/>
      </c>
      <c r="AS44" s="145"/>
      <c r="AT44" s="145"/>
    </row>
    <row r="45" spans="1:46" s="3" customFormat="1" ht="12" x14ac:dyDescent="0.2">
      <c r="A45" s="18">
        <v>15</v>
      </c>
      <c r="B45" s="19"/>
      <c r="C45" s="110"/>
      <c r="D45" s="112"/>
      <c r="E45" s="113"/>
      <c r="F45" s="114"/>
      <c r="G45" s="114"/>
      <c r="H45" s="114"/>
      <c r="I45" s="114"/>
      <c r="J45" s="114"/>
      <c r="K45" s="135"/>
      <c r="L45" s="136"/>
      <c r="M45" s="137"/>
      <c r="N45" s="191"/>
      <c r="O45" s="192"/>
      <c r="P45" s="183"/>
      <c r="Q45" s="183"/>
      <c r="R45" s="124" t="str">
        <f t="shared" si="0"/>
        <v/>
      </c>
      <c r="S45" s="124"/>
      <c r="T45" s="124"/>
      <c r="U45" s="124" t="str">
        <f t="shared" si="1"/>
        <v/>
      </c>
      <c r="V45" s="124"/>
      <c r="W45" s="124" t="str">
        <f t="shared" si="2"/>
        <v/>
      </c>
      <c r="X45" s="124"/>
      <c r="Y45" s="124"/>
      <c r="Z45" s="124" t="str">
        <f t="shared" si="3"/>
        <v/>
      </c>
      <c r="AA45" s="124"/>
      <c r="AB45" s="124"/>
      <c r="AC45" s="124" t="str">
        <f t="shared" si="4"/>
        <v/>
      </c>
      <c r="AD45" s="124"/>
      <c r="AE45" s="128" t="str">
        <f t="shared" si="5"/>
        <v/>
      </c>
      <c r="AF45" s="129"/>
      <c r="AG45" s="124" t="str">
        <f t="shared" si="6"/>
        <v/>
      </c>
      <c r="AH45" s="124"/>
      <c r="AI45" s="124"/>
      <c r="AJ45" s="124" t="str">
        <f t="shared" si="7"/>
        <v/>
      </c>
      <c r="AK45" s="124"/>
      <c r="AL45" s="124"/>
      <c r="AM45" s="124" t="str">
        <f t="shared" si="8"/>
        <v/>
      </c>
      <c r="AN45" s="124"/>
      <c r="AO45" s="124"/>
      <c r="AP45" s="124" t="str">
        <f t="shared" si="9"/>
        <v/>
      </c>
      <c r="AQ45" s="124"/>
      <c r="AR45" s="145" t="str">
        <f t="shared" si="10"/>
        <v/>
      </c>
      <c r="AS45" s="145"/>
      <c r="AT45" s="145"/>
    </row>
    <row r="46" spans="1:46" s="3" customFormat="1" ht="12" x14ac:dyDescent="0.2">
      <c r="A46" s="18">
        <v>16</v>
      </c>
      <c r="B46" s="19"/>
      <c r="C46" s="110"/>
      <c r="D46" s="112"/>
      <c r="E46" s="113"/>
      <c r="F46" s="114"/>
      <c r="G46" s="114"/>
      <c r="H46" s="114"/>
      <c r="I46" s="114"/>
      <c r="J46" s="114"/>
      <c r="K46" s="130"/>
      <c r="L46" s="131"/>
      <c r="M46" s="132"/>
      <c r="N46" s="191"/>
      <c r="O46" s="192"/>
      <c r="P46" s="183"/>
      <c r="Q46" s="183"/>
      <c r="R46" s="124" t="str">
        <f t="shared" si="0"/>
        <v/>
      </c>
      <c r="S46" s="124"/>
      <c r="T46" s="124"/>
      <c r="U46" s="124" t="str">
        <f t="shared" si="1"/>
        <v/>
      </c>
      <c r="V46" s="124"/>
      <c r="W46" s="124" t="str">
        <f t="shared" si="2"/>
        <v/>
      </c>
      <c r="X46" s="124"/>
      <c r="Y46" s="124"/>
      <c r="Z46" s="124" t="str">
        <f t="shared" si="3"/>
        <v/>
      </c>
      <c r="AA46" s="124"/>
      <c r="AB46" s="124"/>
      <c r="AC46" s="124" t="str">
        <f t="shared" si="4"/>
        <v/>
      </c>
      <c r="AD46" s="124"/>
      <c r="AE46" s="128" t="str">
        <f t="shared" si="5"/>
        <v/>
      </c>
      <c r="AF46" s="129"/>
      <c r="AG46" s="124" t="str">
        <f t="shared" si="6"/>
        <v/>
      </c>
      <c r="AH46" s="124"/>
      <c r="AI46" s="124"/>
      <c r="AJ46" s="124" t="str">
        <f t="shared" si="7"/>
        <v/>
      </c>
      <c r="AK46" s="124"/>
      <c r="AL46" s="124"/>
      <c r="AM46" s="124" t="str">
        <f t="shared" si="8"/>
        <v/>
      </c>
      <c r="AN46" s="124"/>
      <c r="AO46" s="124"/>
      <c r="AP46" s="124" t="str">
        <f t="shared" si="9"/>
        <v/>
      </c>
      <c r="AQ46" s="124"/>
      <c r="AR46" s="145" t="str">
        <f t="shared" si="10"/>
        <v/>
      </c>
      <c r="AS46" s="145"/>
      <c r="AT46" s="145"/>
    </row>
    <row r="47" spans="1:46" s="3" customFormat="1" ht="12" x14ac:dyDescent="0.2">
      <c r="A47" s="18">
        <v>17</v>
      </c>
      <c r="B47" s="19"/>
      <c r="C47" s="110"/>
      <c r="D47" s="112"/>
      <c r="E47" s="113"/>
      <c r="F47" s="114"/>
      <c r="G47" s="114"/>
      <c r="H47" s="114"/>
      <c r="I47" s="114"/>
      <c r="J47" s="114"/>
      <c r="K47" s="130"/>
      <c r="L47" s="131"/>
      <c r="M47" s="132"/>
      <c r="N47" s="191"/>
      <c r="O47" s="192"/>
      <c r="P47" s="183"/>
      <c r="Q47" s="183"/>
      <c r="R47" s="124" t="str">
        <f t="shared" si="0"/>
        <v/>
      </c>
      <c r="S47" s="124"/>
      <c r="T47" s="124"/>
      <c r="U47" s="124" t="str">
        <f t="shared" si="1"/>
        <v/>
      </c>
      <c r="V47" s="124"/>
      <c r="W47" s="124" t="str">
        <f t="shared" si="2"/>
        <v/>
      </c>
      <c r="X47" s="124"/>
      <c r="Y47" s="124"/>
      <c r="Z47" s="124" t="str">
        <f t="shared" si="3"/>
        <v/>
      </c>
      <c r="AA47" s="124"/>
      <c r="AB47" s="124"/>
      <c r="AC47" s="124" t="str">
        <f t="shared" si="4"/>
        <v/>
      </c>
      <c r="AD47" s="124"/>
      <c r="AE47" s="128" t="str">
        <f t="shared" si="5"/>
        <v/>
      </c>
      <c r="AF47" s="129"/>
      <c r="AG47" s="124" t="str">
        <f t="shared" si="6"/>
        <v/>
      </c>
      <c r="AH47" s="124"/>
      <c r="AI47" s="124"/>
      <c r="AJ47" s="124" t="str">
        <f t="shared" si="7"/>
        <v/>
      </c>
      <c r="AK47" s="124"/>
      <c r="AL47" s="124"/>
      <c r="AM47" s="124" t="str">
        <f t="shared" si="8"/>
        <v/>
      </c>
      <c r="AN47" s="124"/>
      <c r="AO47" s="124"/>
      <c r="AP47" s="124" t="str">
        <f t="shared" si="9"/>
        <v/>
      </c>
      <c r="AQ47" s="124"/>
      <c r="AR47" s="145" t="str">
        <f t="shared" si="10"/>
        <v/>
      </c>
      <c r="AS47" s="145"/>
      <c r="AT47" s="145"/>
    </row>
    <row r="48" spans="1:46" s="3" customFormat="1" ht="12" x14ac:dyDescent="0.2">
      <c r="A48" s="18">
        <v>18</v>
      </c>
      <c r="B48" s="19"/>
      <c r="C48" s="110"/>
      <c r="D48" s="112"/>
      <c r="E48" s="113"/>
      <c r="F48" s="114"/>
      <c r="G48" s="114"/>
      <c r="H48" s="114"/>
      <c r="I48" s="114"/>
      <c r="J48" s="114"/>
      <c r="K48" s="130"/>
      <c r="L48" s="131"/>
      <c r="M48" s="132"/>
      <c r="N48" s="191"/>
      <c r="O48" s="192"/>
      <c r="P48" s="183"/>
      <c r="Q48" s="183"/>
      <c r="R48" s="124" t="str">
        <f t="shared" si="0"/>
        <v/>
      </c>
      <c r="S48" s="124"/>
      <c r="T48" s="124"/>
      <c r="U48" s="124" t="str">
        <f t="shared" si="1"/>
        <v/>
      </c>
      <c r="V48" s="124"/>
      <c r="W48" s="124" t="str">
        <f t="shared" si="2"/>
        <v/>
      </c>
      <c r="X48" s="124"/>
      <c r="Y48" s="124"/>
      <c r="Z48" s="124" t="str">
        <f t="shared" si="3"/>
        <v/>
      </c>
      <c r="AA48" s="124"/>
      <c r="AB48" s="124"/>
      <c r="AC48" s="124" t="str">
        <f t="shared" si="4"/>
        <v/>
      </c>
      <c r="AD48" s="124"/>
      <c r="AE48" s="128" t="str">
        <f t="shared" si="5"/>
        <v/>
      </c>
      <c r="AF48" s="129"/>
      <c r="AG48" s="124" t="str">
        <f t="shared" si="6"/>
        <v/>
      </c>
      <c r="AH48" s="124"/>
      <c r="AI48" s="124"/>
      <c r="AJ48" s="124" t="str">
        <f t="shared" si="7"/>
        <v/>
      </c>
      <c r="AK48" s="124"/>
      <c r="AL48" s="124"/>
      <c r="AM48" s="124" t="str">
        <f t="shared" si="8"/>
        <v/>
      </c>
      <c r="AN48" s="124"/>
      <c r="AO48" s="124"/>
      <c r="AP48" s="124" t="str">
        <f t="shared" si="9"/>
        <v/>
      </c>
      <c r="AQ48" s="124"/>
      <c r="AR48" s="145" t="str">
        <f t="shared" si="10"/>
        <v/>
      </c>
      <c r="AS48" s="145"/>
      <c r="AT48" s="145"/>
    </row>
    <row r="49" spans="1:46" s="3" customFormat="1" ht="12" x14ac:dyDescent="0.2">
      <c r="A49" s="18">
        <v>19</v>
      </c>
      <c r="B49" s="19"/>
      <c r="C49" s="110"/>
      <c r="D49" s="112"/>
      <c r="E49" s="113"/>
      <c r="F49" s="114"/>
      <c r="G49" s="114"/>
      <c r="H49" s="114"/>
      <c r="I49" s="114"/>
      <c r="J49" s="114"/>
      <c r="K49" s="130"/>
      <c r="L49" s="131"/>
      <c r="M49" s="132"/>
      <c r="N49" s="191"/>
      <c r="O49" s="192"/>
      <c r="P49" s="183"/>
      <c r="Q49" s="183"/>
      <c r="R49" s="124" t="str">
        <f t="shared" si="0"/>
        <v/>
      </c>
      <c r="S49" s="124"/>
      <c r="T49" s="124"/>
      <c r="U49" s="124" t="str">
        <f t="shared" si="1"/>
        <v/>
      </c>
      <c r="V49" s="124"/>
      <c r="W49" s="124" t="str">
        <f t="shared" si="2"/>
        <v/>
      </c>
      <c r="X49" s="124"/>
      <c r="Y49" s="124"/>
      <c r="Z49" s="124" t="str">
        <f t="shared" si="3"/>
        <v/>
      </c>
      <c r="AA49" s="124"/>
      <c r="AB49" s="124"/>
      <c r="AC49" s="124" t="str">
        <f t="shared" si="4"/>
        <v/>
      </c>
      <c r="AD49" s="124"/>
      <c r="AE49" s="128" t="str">
        <f t="shared" si="5"/>
        <v/>
      </c>
      <c r="AF49" s="129"/>
      <c r="AG49" s="124" t="str">
        <f t="shared" si="6"/>
        <v/>
      </c>
      <c r="AH49" s="124"/>
      <c r="AI49" s="124"/>
      <c r="AJ49" s="124" t="str">
        <f t="shared" si="7"/>
        <v/>
      </c>
      <c r="AK49" s="124"/>
      <c r="AL49" s="124"/>
      <c r="AM49" s="124" t="str">
        <f t="shared" si="8"/>
        <v/>
      </c>
      <c r="AN49" s="124"/>
      <c r="AO49" s="124"/>
      <c r="AP49" s="124" t="str">
        <f t="shared" si="9"/>
        <v/>
      </c>
      <c r="AQ49" s="124"/>
      <c r="AR49" s="145" t="str">
        <f t="shared" si="10"/>
        <v/>
      </c>
      <c r="AS49" s="145"/>
      <c r="AT49" s="145"/>
    </row>
    <row r="50" spans="1:46" s="3" customFormat="1" ht="12" x14ac:dyDescent="0.2">
      <c r="A50" s="18">
        <v>20</v>
      </c>
      <c r="B50" s="19"/>
      <c r="C50" s="110"/>
      <c r="D50" s="112"/>
      <c r="E50" s="113"/>
      <c r="F50" s="114"/>
      <c r="G50" s="114"/>
      <c r="H50" s="114"/>
      <c r="I50" s="114"/>
      <c r="J50" s="114"/>
      <c r="K50" s="130"/>
      <c r="L50" s="131"/>
      <c r="M50" s="132"/>
      <c r="N50" s="191"/>
      <c r="O50" s="192"/>
      <c r="P50" s="183"/>
      <c r="Q50" s="183"/>
      <c r="R50" s="124" t="str">
        <f t="shared" si="0"/>
        <v/>
      </c>
      <c r="S50" s="124"/>
      <c r="T50" s="124"/>
      <c r="U50" s="124" t="str">
        <f t="shared" si="1"/>
        <v/>
      </c>
      <c r="V50" s="124"/>
      <c r="W50" s="124" t="str">
        <f t="shared" si="2"/>
        <v/>
      </c>
      <c r="X50" s="124"/>
      <c r="Y50" s="124"/>
      <c r="Z50" s="124" t="str">
        <f t="shared" si="3"/>
        <v/>
      </c>
      <c r="AA50" s="124"/>
      <c r="AB50" s="124"/>
      <c r="AC50" s="124" t="str">
        <f t="shared" si="4"/>
        <v/>
      </c>
      <c r="AD50" s="124"/>
      <c r="AE50" s="128" t="str">
        <f t="shared" si="5"/>
        <v/>
      </c>
      <c r="AF50" s="129"/>
      <c r="AG50" s="124" t="str">
        <f t="shared" si="6"/>
        <v/>
      </c>
      <c r="AH50" s="124"/>
      <c r="AI50" s="124"/>
      <c r="AJ50" s="124" t="str">
        <f t="shared" si="7"/>
        <v/>
      </c>
      <c r="AK50" s="124"/>
      <c r="AL50" s="124"/>
      <c r="AM50" s="124" t="str">
        <f t="shared" si="8"/>
        <v/>
      </c>
      <c r="AN50" s="124"/>
      <c r="AO50" s="124"/>
      <c r="AP50" s="124" t="str">
        <f t="shared" si="9"/>
        <v/>
      </c>
      <c r="AQ50" s="124"/>
      <c r="AR50" s="145" t="str">
        <f t="shared" si="10"/>
        <v/>
      </c>
      <c r="AS50" s="145"/>
      <c r="AT50" s="145"/>
    </row>
    <row r="51" spans="1:46" s="3" customFormat="1" ht="12" x14ac:dyDescent="0.2">
      <c r="A51" s="18">
        <v>21</v>
      </c>
      <c r="B51" s="19"/>
      <c r="C51" s="110"/>
      <c r="D51" s="112"/>
      <c r="E51" s="113"/>
      <c r="F51" s="114"/>
      <c r="G51" s="114"/>
      <c r="H51" s="114"/>
      <c r="I51" s="114"/>
      <c r="J51" s="114"/>
      <c r="K51" s="130"/>
      <c r="L51" s="131"/>
      <c r="M51" s="132"/>
      <c r="N51" s="191"/>
      <c r="O51" s="192"/>
      <c r="P51" s="183"/>
      <c r="Q51" s="183"/>
      <c r="R51" s="124" t="str">
        <f t="shared" si="0"/>
        <v/>
      </c>
      <c r="S51" s="124"/>
      <c r="T51" s="124"/>
      <c r="U51" s="124" t="str">
        <f t="shared" si="1"/>
        <v/>
      </c>
      <c r="V51" s="124"/>
      <c r="W51" s="124" t="str">
        <f t="shared" si="2"/>
        <v/>
      </c>
      <c r="X51" s="124"/>
      <c r="Y51" s="124"/>
      <c r="Z51" s="124" t="str">
        <f t="shared" si="3"/>
        <v/>
      </c>
      <c r="AA51" s="124"/>
      <c r="AB51" s="124"/>
      <c r="AC51" s="124" t="str">
        <f t="shared" si="4"/>
        <v/>
      </c>
      <c r="AD51" s="124"/>
      <c r="AE51" s="128" t="str">
        <f t="shared" si="5"/>
        <v/>
      </c>
      <c r="AF51" s="129"/>
      <c r="AG51" s="124" t="str">
        <f t="shared" si="6"/>
        <v/>
      </c>
      <c r="AH51" s="124"/>
      <c r="AI51" s="124"/>
      <c r="AJ51" s="124" t="str">
        <f t="shared" si="7"/>
        <v/>
      </c>
      <c r="AK51" s="124"/>
      <c r="AL51" s="124"/>
      <c r="AM51" s="124" t="str">
        <f t="shared" si="8"/>
        <v/>
      </c>
      <c r="AN51" s="124"/>
      <c r="AO51" s="124"/>
      <c r="AP51" s="124" t="str">
        <f t="shared" si="9"/>
        <v/>
      </c>
      <c r="AQ51" s="124"/>
      <c r="AR51" s="145" t="str">
        <f t="shared" si="10"/>
        <v/>
      </c>
      <c r="AS51" s="145"/>
      <c r="AT51" s="145"/>
    </row>
    <row r="52" spans="1:46" s="3" customFormat="1" ht="20.100000000000001" customHeight="1" x14ac:dyDescent="0.2">
      <c r="A52" s="147" t="s">
        <v>97</v>
      </c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9"/>
      <c r="P52" s="125">
        <f>SUM(P31:Q51)</f>
        <v>0</v>
      </c>
      <c r="Q52" s="125"/>
      <c r="R52" s="125">
        <f>SUM(R31:T51)</f>
        <v>0</v>
      </c>
      <c r="S52" s="125"/>
      <c r="T52" s="125"/>
      <c r="U52" s="125">
        <f>SUM(U31:V51)</f>
        <v>0</v>
      </c>
      <c r="V52" s="125"/>
      <c r="W52" s="125">
        <f>SUM(W31:Y51)</f>
        <v>0</v>
      </c>
      <c r="X52" s="125"/>
      <c r="Y52" s="125"/>
      <c r="Z52" s="125">
        <f>SUM(Z31:AB51)</f>
        <v>0</v>
      </c>
      <c r="AA52" s="125"/>
      <c r="AB52" s="125"/>
      <c r="AC52" s="125">
        <f>SUM(AC31:AD51)</f>
        <v>0</v>
      </c>
      <c r="AD52" s="125"/>
      <c r="AE52" s="125">
        <f>SUM(AE31:AF51)</f>
        <v>0</v>
      </c>
      <c r="AF52" s="125"/>
      <c r="AG52" s="125">
        <f>SUM(AG31:AI51)</f>
        <v>0</v>
      </c>
      <c r="AH52" s="125"/>
      <c r="AI52" s="125"/>
      <c r="AJ52" s="125">
        <f>SUM(AJ31:AL51)</f>
        <v>0</v>
      </c>
      <c r="AK52" s="125"/>
      <c r="AL52" s="125"/>
      <c r="AM52" s="125">
        <f>SUM(AM31:AO51)</f>
        <v>0</v>
      </c>
      <c r="AN52" s="125"/>
      <c r="AO52" s="125"/>
      <c r="AP52" s="125">
        <f>SUM(AP31:AQ51)</f>
        <v>0</v>
      </c>
      <c r="AQ52" s="125"/>
      <c r="AR52" s="160">
        <f>SUM(AR31:AT51)</f>
        <v>0</v>
      </c>
      <c r="AS52" s="160"/>
      <c r="AT52" s="160"/>
    </row>
    <row r="53" spans="1:46" ht="11.25" customHeight="1" x14ac:dyDescent="0.2">
      <c r="O53" s="51"/>
      <c r="P53" s="51"/>
      <c r="S53" s="51"/>
      <c r="T53" s="51"/>
      <c r="U53" s="51"/>
      <c r="V53" s="52"/>
      <c r="W53" s="52"/>
      <c r="X53" s="52"/>
      <c r="Y53" s="52"/>
      <c r="Z53" s="52"/>
      <c r="AA53" s="52"/>
      <c r="AB53" s="52"/>
      <c r="AF53" s="15"/>
    </row>
    <row r="54" spans="1:46" ht="11.25" customHeight="1" x14ac:dyDescent="0.2">
      <c r="O54" s="51"/>
      <c r="P54" s="51"/>
      <c r="S54" s="51"/>
      <c r="T54" s="51"/>
      <c r="U54" s="51"/>
      <c r="V54" s="52"/>
      <c r="W54" s="52"/>
      <c r="X54" s="52"/>
      <c r="Y54" s="52"/>
      <c r="Z54" s="52"/>
      <c r="AA54" s="52"/>
      <c r="AB54" s="52"/>
      <c r="AF54" s="15"/>
    </row>
    <row r="55" spans="1:46" ht="20.100000000000001" hidden="1" customHeight="1" x14ac:dyDescent="0.2">
      <c r="A55" s="31" t="s">
        <v>98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3"/>
    </row>
    <row r="56" spans="1:46" s="3" customFormat="1" ht="63.75" hidden="1" customHeight="1" x14ac:dyDescent="0.2">
      <c r="A56" s="17" t="s">
        <v>76</v>
      </c>
      <c r="B56" s="34" t="s">
        <v>77</v>
      </c>
      <c r="C56" s="17" t="s">
        <v>78</v>
      </c>
      <c r="D56" s="34" t="s">
        <v>79</v>
      </c>
      <c r="E56" s="34" t="s">
        <v>80</v>
      </c>
      <c r="F56" s="34" t="s">
        <v>81</v>
      </c>
      <c r="G56" s="34" t="s">
        <v>82</v>
      </c>
      <c r="H56" s="34" t="s">
        <v>83</v>
      </c>
      <c r="I56" s="34"/>
      <c r="J56" s="34"/>
      <c r="K56" s="34"/>
      <c r="L56" s="34"/>
      <c r="M56" s="34"/>
      <c r="N56" s="133" t="s">
        <v>99</v>
      </c>
      <c r="O56" s="150"/>
      <c r="P56" s="146" t="s">
        <v>100</v>
      </c>
      <c r="Q56" s="146"/>
      <c r="R56" s="146" t="s">
        <v>101</v>
      </c>
      <c r="S56" s="146"/>
      <c r="T56" s="146"/>
      <c r="U56" s="146" t="s">
        <v>87</v>
      </c>
      <c r="V56" s="146"/>
      <c r="W56" s="146" t="s">
        <v>88</v>
      </c>
      <c r="X56" s="146"/>
      <c r="Y56" s="146"/>
      <c r="Z56" s="146" t="s">
        <v>89</v>
      </c>
      <c r="AA56" s="146"/>
      <c r="AB56" s="146"/>
      <c r="AC56" s="133" t="s">
        <v>90</v>
      </c>
      <c r="AD56" s="150"/>
      <c r="AE56" s="146" t="s">
        <v>91</v>
      </c>
      <c r="AF56" s="146"/>
      <c r="AG56" s="133" t="s">
        <v>92</v>
      </c>
      <c r="AH56" s="134"/>
      <c r="AI56" s="150"/>
      <c r="AJ56" s="133" t="s">
        <v>93</v>
      </c>
      <c r="AK56" s="134"/>
      <c r="AL56" s="150"/>
      <c r="AM56" s="133" t="s">
        <v>94</v>
      </c>
      <c r="AN56" s="134"/>
      <c r="AO56" s="150"/>
      <c r="AP56" s="146" t="s">
        <v>95</v>
      </c>
      <c r="AQ56" s="146"/>
      <c r="AR56" s="146" t="s">
        <v>96</v>
      </c>
      <c r="AS56" s="146"/>
      <c r="AT56" s="146"/>
    </row>
    <row r="57" spans="1:46" s="3" customFormat="1" ht="18" hidden="1" customHeight="1" x14ac:dyDescent="0.2">
      <c r="A57" s="18"/>
      <c r="B57" s="19"/>
      <c r="C57" s="18"/>
      <c r="D57" s="18"/>
      <c r="E57" s="106"/>
      <c r="F57" s="35"/>
      <c r="G57" s="35"/>
      <c r="H57" s="95"/>
      <c r="I57" s="96"/>
      <c r="J57" s="96"/>
      <c r="K57" s="96"/>
      <c r="L57" s="96"/>
      <c r="M57" s="97"/>
      <c r="N57" s="197"/>
      <c r="O57" s="198"/>
      <c r="P57" s="163"/>
      <c r="Q57" s="163"/>
      <c r="R57" s="144" t="str">
        <f t="shared" ref="R57:R66" si="11">IF(ISBLANK(P57),"",C57*P57)</f>
        <v/>
      </c>
      <c r="S57" s="144"/>
      <c r="T57" s="144"/>
      <c r="U57" s="144" t="str">
        <f t="shared" ref="U57:U66" si="12">IF(ISBLANK(P57),"",(R57+N57)*(1+E57)*(1+F57)*(1+G57)*(1+$R$24)*$H$22)</f>
        <v/>
      </c>
      <c r="V57" s="144"/>
      <c r="W57" s="144" t="str">
        <f t="shared" ref="W57:W66" si="13">IF(ISBLANK(P57),"",IF($AE$11="SIM",0,(N57+R57+U57+$AE$19)*E57))</f>
        <v/>
      </c>
      <c r="X57" s="144"/>
      <c r="Y57" s="144"/>
      <c r="Z57" s="144" t="str">
        <f t="shared" ref="Z57:Z66" si="14">IF(ISBLANK(P57),"",(N57+R57+U57+$AE$19+W57)*G57)</f>
        <v/>
      </c>
      <c r="AA57" s="144"/>
      <c r="AB57" s="144"/>
      <c r="AC57" s="116" t="str">
        <f>IF(ISBLANK(P57),"",((N57+R57)*(1+$H$16)*(1+$H$17)*(1+$H$18)*(1+$H$22)*$H$23)+($AE$17*#REF!/$AE$16))</f>
        <v/>
      </c>
      <c r="AD57" s="118"/>
      <c r="AE57" s="144" t="str">
        <f t="shared" ref="AE57:AE66" si="15">IF(ISBLANK(P57),"",$H$17*(N57+R57+U57+$AE$19))</f>
        <v/>
      </c>
      <c r="AF57" s="144"/>
      <c r="AG57" s="116" t="str">
        <f t="shared" ref="AG57:AG66" si="16">IF(ISBLANK(P57),"",$H$18*(N57+R57+U57+$AE$19))</f>
        <v/>
      </c>
      <c r="AH57" s="117"/>
      <c r="AI57" s="118"/>
      <c r="AJ57" s="116" t="str">
        <f t="shared" ref="AJ57:AJ66" si="17">IF(ISBLANK(P57),"",(SUM(R57:AG57,N57,$AE$18,$AE$19,$AE$20,$AE$22,$AE$23,$AE$24))/(1-F57)*F57)</f>
        <v/>
      </c>
      <c r="AK57" s="117"/>
      <c r="AL57" s="118"/>
      <c r="AM57" s="116" t="str">
        <f t="shared" ref="AM57:AM66" si="18">IF(ISBLANK(P57),"",SUM(N57,R57:AJ57))</f>
        <v/>
      </c>
      <c r="AN57" s="117"/>
      <c r="AO57" s="118"/>
      <c r="AP57" s="144" t="str">
        <f t="shared" ref="AP57:AP66" si="19">IF(ISBLANK(P57),"",(AM57/($AM$52+$AM$67+$AM$82))*$AR$13)</f>
        <v/>
      </c>
      <c r="AQ57" s="144"/>
      <c r="AR57" s="144" t="str">
        <f t="shared" ref="AR57:AR66" si="20">IF(ISBLANK(P57),"",(AM57+AP57)*$AE$16)</f>
        <v/>
      </c>
      <c r="AS57" s="144"/>
      <c r="AT57" s="144"/>
    </row>
    <row r="58" spans="1:46" s="3" customFormat="1" ht="18" hidden="1" customHeight="1" x14ac:dyDescent="0.2">
      <c r="A58" s="18"/>
      <c r="B58" s="19"/>
      <c r="C58" s="18"/>
      <c r="D58" s="18"/>
      <c r="E58" s="106"/>
      <c r="F58" s="35"/>
      <c r="G58" s="35"/>
      <c r="H58" s="95"/>
      <c r="I58" s="96"/>
      <c r="J58" s="96"/>
      <c r="K58" s="96"/>
      <c r="L58" s="96"/>
      <c r="M58" s="97"/>
      <c r="N58" s="197"/>
      <c r="O58" s="198"/>
      <c r="P58" s="163"/>
      <c r="Q58" s="163"/>
      <c r="R58" s="144" t="str">
        <f t="shared" si="11"/>
        <v/>
      </c>
      <c r="S58" s="144"/>
      <c r="T58" s="144"/>
      <c r="U58" s="144" t="str">
        <f t="shared" si="12"/>
        <v/>
      </c>
      <c r="V58" s="144"/>
      <c r="W58" s="144" t="str">
        <f t="shared" si="13"/>
        <v/>
      </c>
      <c r="X58" s="144"/>
      <c r="Y58" s="144"/>
      <c r="Z58" s="144" t="str">
        <f t="shared" si="14"/>
        <v/>
      </c>
      <c r="AA58" s="144"/>
      <c r="AB58" s="144"/>
      <c r="AC58" s="116" t="str">
        <f>IF(ISBLANK(P58),"",((N58+R58)*(1+$H$16)*(1+$H$17)*(1+$H$18)*(1+$H$22)*$H$23)+($AE$17*#REF!/$AE$16))</f>
        <v/>
      </c>
      <c r="AD58" s="118"/>
      <c r="AE58" s="144" t="str">
        <f t="shared" si="15"/>
        <v/>
      </c>
      <c r="AF58" s="144"/>
      <c r="AG58" s="116" t="str">
        <f t="shared" si="16"/>
        <v/>
      </c>
      <c r="AH58" s="117"/>
      <c r="AI58" s="118"/>
      <c r="AJ58" s="116" t="str">
        <f t="shared" si="17"/>
        <v/>
      </c>
      <c r="AK58" s="117"/>
      <c r="AL58" s="118"/>
      <c r="AM58" s="116" t="str">
        <f t="shared" si="18"/>
        <v/>
      </c>
      <c r="AN58" s="117"/>
      <c r="AO58" s="118"/>
      <c r="AP58" s="144" t="str">
        <f t="shared" si="19"/>
        <v/>
      </c>
      <c r="AQ58" s="144"/>
      <c r="AR58" s="144" t="str">
        <f t="shared" si="20"/>
        <v/>
      </c>
      <c r="AS58" s="144"/>
      <c r="AT58" s="144"/>
    </row>
    <row r="59" spans="1:46" s="3" customFormat="1" ht="18" hidden="1" customHeight="1" x14ac:dyDescent="0.2">
      <c r="A59" s="18"/>
      <c r="B59" s="19"/>
      <c r="C59" s="18"/>
      <c r="D59" s="18"/>
      <c r="E59" s="106"/>
      <c r="F59" s="35"/>
      <c r="G59" s="35"/>
      <c r="H59" s="95"/>
      <c r="I59" s="96"/>
      <c r="J59" s="96"/>
      <c r="K59" s="96"/>
      <c r="L59" s="96"/>
      <c r="M59" s="97"/>
      <c r="N59" s="197"/>
      <c r="O59" s="198"/>
      <c r="P59" s="163"/>
      <c r="Q59" s="163"/>
      <c r="R59" s="144" t="str">
        <f t="shared" si="11"/>
        <v/>
      </c>
      <c r="S59" s="144"/>
      <c r="T59" s="144"/>
      <c r="U59" s="144" t="str">
        <f t="shared" si="12"/>
        <v/>
      </c>
      <c r="V59" s="144"/>
      <c r="W59" s="144" t="str">
        <f t="shared" si="13"/>
        <v/>
      </c>
      <c r="X59" s="144"/>
      <c r="Y59" s="144"/>
      <c r="Z59" s="144" t="str">
        <f t="shared" si="14"/>
        <v/>
      </c>
      <c r="AA59" s="144"/>
      <c r="AB59" s="144"/>
      <c r="AC59" s="116" t="str">
        <f>IF(ISBLANK(P59),"",((N59+R59)*(1+$H$16)*(1+$H$17)*(1+$H$18)*(1+$H$22)*$H$23)+($AE$17*#REF!/$AE$16))</f>
        <v/>
      </c>
      <c r="AD59" s="118"/>
      <c r="AE59" s="144" t="str">
        <f t="shared" si="15"/>
        <v/>
      </c>
      <c r="AF59" s="144"/>
      <c r="AG59" s="116" t="str">
        <f t="shared" si="16"/>
        <v/>
      </c>
      <c r="AH59" s="117"/>
      <c r="AI59" s="118"/>
      <c r="AJ59" s="116" t="str">
        <f t="shared" si="17"/>
        <v/>
      </c>
      <c r="AK59" s="117"/>
      <c r="AL59" s="118"/>
      <c r="AM59" s="116" t="str">
        <f t="shared" si="18"/>
        <v/>
      </c>
      <c r="AN59" s="117"/>
      <c r="AO59" s="118"/>
      <c r="AP59" s="144" t="str">
        <f t="shared" si="19"/>
        <v/>
      </c>
      <c r="AQ59" s="144"/>
      <c r="AR59" s="144" t="str">
        <f t="shared" si="20"/>
        <v/>
      </c>
      <c r="AS59" s="144"/>
      <c r="AT59" s="144"/>
    </row>
    <row r="60" spans="1:46" s="3" customFormat="1" ht="18" hidden="1" customHeight="1" x14ac:dyDescent="0.2">
      <c r="A60" s="18"/>
      <c r="B60" s="19"/>
      <c r="C60" s="18"/>
      <c r="D60" s="18"/>
      <c r="E60" s="106"/>
      <c r="F60" s="35"/>
      <c r="G60" s="35"/>
      <c r="H60" s="95"/>
      <c r="I60" s="96"/>
      <c r="J60" s="96"/>
      <c r="K60" s="96"/>
      <c r="L60" s="96"/>
      <c r="M60" s="97"/>
      <c r="N60" s="197"/>
      <c r="O60" s="198"/>
      <c r="P60" s="163"/>
      <c r="Q60" s="163"/>
      <c r="R60" s="144" t="str">
        <f t="shared" si="11"/>
        <v/>
      </c>
      <c r="S60" s="144"/>
      <c r="T60" s="144"/>
      <c r="U60" s="144" t="str">
        <f t="shared" si="12"/>
        <v/>
      </c>
      <c r="V60" s="144"/>
      <c r="W60" s="144" t="str">
        <f t="shared" si="13"/>
        <v/>
      </c>
      <c r="X60" s="144"/>
      <c r="Y60" s="144"/>
      <c r="Z60" s="144" t="str">
        <f t="shared" si="14"/>
        <v/>
      </c>
      <c r="AA60" s="144"/>
      <c r="AB60" s="144"/>
      <c r="AC60" s="116" t="str">
        <f>IF(ISBLANK(P60),"",((N60+R60)*(1+$H$16)*(1+$H$17)*(1+$H$18)*(1+$H$22)*$H$23)+($AE$17*#REF!/$AE$16))</f>
        <v/>
      </c>
      <c r="AD60" s="118"/>
      <c r="AE60" s="144" t="str">
        <f t="shared" si="15"/>
        <v/>
      </c>
      <c r="AF60" s="144"/>
      <c r="AG60" s="116" t="str">
        <f t="shared" si="16"/>
        <v/>
      </c>
      <c r="AH60" s="117"/>
      <c r="AI60" s="118"/>
      <c r="AJ60" s="116" t="str">
        <f t="shared" si="17"/>
        <v/>
      </c>
      <c r="AK60" s="117"/>
      <c r="AL60" s="118"/>
      <c r="AM60" s="116" t="str">
        <f t="shared" si="18"/>
        <v/>
      </c>
      <c r="AN60" s="117"/>
      <c r="AO60" s="118"/>
      <c r="AP60" s="144" t="str">
        <f t="shared" si="19"/>
        <v/>
      </c>
      <c r="AQ60" s="144"/>
      <c r="AR60" s="144" t="str">
        <f t="shared" si="20"/>
        <v/>
      </c>
      <c r="AS60" s="144"/>
      <c r="AT60" s="144"/>
    </row>
    <row r="61" spans="1:46" s="3" customFormat="1" ht="18" hidden="1" customHeight="1" x14ac:dyDescent="0.2">
      <c r="A61" s="18"/>
      <c r="B61" s="19"/>
      <c r="C61" s="18"/>
      <c r="D61" s="18"/>
      <c r="E61" s="106"/>
      <c r="F61" s="35"/>
      <c r="G61" s="35"/>
      <c r="H61" s="95"/>
      <c r="I61" s="96"/>
      <c r="J61" s="96"/>
      <c r="K61" s="96"/>
      <c r="L61" s="96"/>
      <c r="M61" s="97"/>
      <c r="N61" s="197"/>
      <c r="O61" s="198"/>
      <c r="P61" s="163"/>
      <c r="Q61" s="163"/>
      <c r="R61" s="144" t="str">
        <f t="shared" si="11"/>
        <v/>
      </c>
      <c r="S61" s="144"/>
      <c r="T61" s="144"/>
      <c r="U61" s="144" t="str">
        <f t="shared" si="12"/>
        <v/>
      </c>
      <c r="V61" s="144"/>
      <c r="W61" s="144" t="str">
        <f t="shared" si="13"/>
        <v/>
      </c>
      <c r="X61" s="144"/>
      <c r="Y61" s="144"/>
      <c r="Z61" s="144" t="str">
        <f t="shared" si="14"/>
        <v/>
      </c>
      <c r="AA61" s="144"/>
      <c r="AB61" s="144"/>
      <c r="AC61" s="116" t="str">
        <f>IF(ISBLANK(P61),"",((N61+R61)*(1+$H$16)*(1+$H$17)*(1+$H$18)*(1+$H$22)*$H$23)+($AE$17*#REF!/$AE$16))</f>
        <v/>
      </c>
      <c r="AD61" s="118"/>
      <c r="AE61" s="144" t="str">
        <f t="shared" si="15"/>
        <v/>
      </c>
      <c r="AF61" s="144"/>
      <c r="AG61" s="116" t="str">
        <f t="shared" si="16"/>
        <v/>
      </c>
      <c r="AH61" s="117"/>
      <c r="AI61" s="118"/>
      <c r="AJ61" s="116" t="str">
        <f t="shared" si="17"/>
        <v/>
      </c>
      <c r="AK61" s="117"/>
      <c r="AL61" s="118"/>
      <c r="AM61" s="116" t="str">
        <f t="shared" si="18"/>
        <v/>
      </c>
      <c r="AN61" s="117"/>
      <c r="AO61" s="118"/>
      <c r="AP61" s="144" t="str">
        <f t="shared" si="19"/>
        <v/>
      </c>
      <c r="AQ61" s="144"/>
      <c r="AR61" s="144" t="str">
        <f t="shared" si="20"/>
        <v/>
      </c>
      <c r="AS61" s="144"/>
      <c r="AT61" s="144"/>
    </row>
    <row r="62" spans="1:46" s="3" customFormat="1" ht="18" hidden="1" customHeight="1" x14ac:dyDescent="0.2">
      <c r="A62" s="18"/>
      <c r="B62" s="19"/>
      <c r="C62" s="18"/>
      <c r="D62" s="18"/>
      <c r="E62" s="106"/>
      <c r="F62" s="35"/>
      <c r="G62" s="35"/>
      <c r="H62" s="95"/>
      <c r="I62" s="96"/>
      <c r="J62" s="96"/>
      <c r="K62" s="96"/>
      <c r="L62" s="96"/>
      <c r="M62" s="97"/>
      <c r="N62" s="197"/>
      <c r="O62" s="198"/>
      <c r="P62" s="163"/>
      <c r="Q62" s="163"/>
      <c r="R62" s="144" t="str">
        <f t="shared" si="11"/>
        <v/>
      </c>
      <c r="S62" s="144"/>
      <c r="T62" s="144"/>
      <c r="U62" s="144" t="str">
        <f t="shared" si="12"/>
        <v/>
      </c>
      <c r="V62" s="144"/>
      <c r="W62" s="144" t="str">
        <f t="shared" si="13"/>
        <v/>
      </c>
      <c r="X62" s="144"/>
      <c r="Y62" s="144"/>
      <c r="Z62" s="144" t="str">
        <f t="shared" si="14"/>
        <v/>
      </c>
      <c r="AA62" s="144"/>
      <c r="AB62" s="144"/>
      <c r="AC62" s="116" t="str">
        <f>IF(ISBLANK(P62),"",((N62+R62)*(1+$H$16)*(1+$H$17)*(1+$H$18)*(1+$H$22)*$H$23)+($AE$17*#REF!/$AE$16))</f>
        <v/>
      </c>
      <c r="AD62" s="118"/>
      <c r="AE62" s="144" t="str">
        <f t="shared" si="15"/>
        <v/>
      </c>
      <c r="AF62" s="144"/>
      <c r="AG62" s="116" t="str">
        <f t="shared" si="16"/>
        <v/>
      </c>
      <c r="AH62" s="117"/>
      <c r="AI62" s="118"/>
      <c r="AJ62" s="116" t="str">
        <f t="shared" si="17"/>
        <v/>
      </c>
      <c r="AK62" s="117"/>
      <c r="AL62" s="118"/>
      <c r="AM62" s="116" t="str">
        <f t="shared" si="18"/>
        <v/>
      </c>
      <c r="AN62" s="117"/>
      <c r="AO62" s="118"/>
      <c r="AP62" s="144" t="str">
        <f t="shared" si="19"/>
        <v/>
      </c>
      <c r="AQ62" s="144"/>
      <c r="AR62" s="144" t="str">
        <f t="shared" si="20"/>
        <v/>
      </c>
      <c r="AS62" s="144"/>
      <c r="AT62" s="144"/>
    </row>
    <row r="63" spans="1:46" s="3" customFormat="1" ht="18" hidden="1" customHeight="1" x14ac:dyDescent="0.2">
      <c r="A63" s="18"/>
      <c r="B63" s="19"/>
      <c r="C63" s="18"/>
      <c r="D63" s="18"/>
      <c r="E63" s="106"/>
      <c r="F63" s="35"/>
      <c r="G63" s="35"/>
      <c r="H63" s="95"/>
      <c r="I63" s="96"/>
      <c r="J63" s="96"/>
      <c r="K63" s="96"/>
      <c r="L63" s="96"/>
      <c r="M63" s="97"/>
      <c r="N63" s="197"/>
      <c r="O63" s="198"/>
      <c r="P63" s="163"/>
      <c r="Q63" s="163"/>
      <c r="R63" s="144" t="str">
        <f t="shared" si="11"/>
        <v/>
      </c>
      <c r="S63" s="144"/>
      <c r="T63" s="144"/>
      <c r="U63" s="144" t="str">
        <f t="shared" si="12"/>
        <v/>
      </c>
      <c r="V63" s="144"/>
      <c r="W63" s="144" t="str">
        <f t="shared" si="13"/>
        <v/>
      </c>
      <c r="X63" s="144"/>
      <c r="Y63" s="144"/>
      <c r="Z63" s="144" t="str">
        <f t="shared" si="14"/>
        <v/>
      </c>
      <c r="AA63" s="144"/>
      <c r="AB63" s="144"/>
      <c r="AC63" s="116" t="str">
        <f>IF(ISBLANK(P63),"",((N63+R63)*(1+$H$16)*(1+$H$17)*(1+$H$18)*(1+$H$22)*$H$23)+($AE$17*#REF!/$AE$16))</f>
        <v/>
      </c>
      <c r="AD63" s="118"/>
      <c r="AE63" s="144" t="str">
        <f t="shared" si="15"/>
        <v/>
      </c>
      <c r="AF63" s="144"/>
      <c r="AG63" s="116" t="str">
        <f t="shared" si="16"/>
        <v/>
      </c>
      <c r="AH63" s="117"/>
      <c r="AI63" s="118"/>
      <c r="AJ63" s="116" t="str">
        <f t="shared" si="17"/>
        <v/>
      </c>
      <c r="AK63" s="117"/>
      <c r="AL63" s="118"/>
      <c r="AM63" s="116" t="str">
        <f t="shared" si="18"/>
        <v/>
      </c>
      <c r="AN63" s="117"/>
      <c r="AO63" s="118"/>
      <c r="AP63" s="144" t="str">
        <f t="shared" si="19"/>
        <v/>
      </c>
      <c r="AQ63" s="144"/>
      <c r="AR63" s="144" t="str">
        <f t="shared" si="20"/>
        <v/>
      </c>
      <c r="AS63" s="144"/>
      <c r="AT63" s="144"/>
    </row>
    <row r="64" spans="1:46" s="3" customFormat="1" ht="18" hidden="1" customHeight="1" x14ac:dyDescent="0.2">
      <c r="A64" s="18"/>
      <c r="B64" s="19"/>
      <c r="C64" s="18"/>
      <c r="D64" s="18"/>
      <c r="E64" s="106"/>
      <c r="F64" s="35"/>
      <c r="G64" s="35"/>
      <c r="H64" s="95"/>
      <c r="I64" s="96"/>
      <c r="J64" s="96"/>
      <c r="K64" s="96"/>
      <c r="L64" s="96"/>
      <c r="M64" s="97"/>
      <c r="N64" s="197"/>
      <c r="O64" s="198"/>
      <c r="P64" s="163"/>
      <c r="Q64" s="163"/>
      <c r="R64" s="144" t="str">
        <f t="shared" si="11"/>
        <v/>
      </c>
      <c r="S64" s="144"/>
      <c r="T64" s="144"/>
      <c r="U64" s="144" t="str">
        <f t="shared" si="12"/>
        <v/>
      </c>
      <c r="V64" s="144"/>
      <c r="W64" s="144" t="str">
        <f t="shared" si="13"/>
        <v/>
      </c>
      <c r="X64" s="144"/>
      <c r="Y64" s="144"/>
      <c r="Z64" s="144" t="str">
        <f t="shared" si="14"/>
        <v/>
      </c>
      <c r="AA64" s="144"/>
      <c r="AB64" s="144"/>
      <c r="AC64" s="116" t="str">
        <f>IF(ISBLANK(P64),"",((N64+R64)*(1+$H$16)*(1+$H$17)*(1+$H$18)*(1+$H$22)*$H$23)+($AE$17*#REF!/$AE$16))</f>
        <v/>
      </c>
      <c r="AD64" s="118"/>
      <c r="AE64" s="144" t="str">
        <f t="shared" si="15"/>
        <v/>
      </c>
      <c r="AF64" s="144"/>
      <c r="AG64" s="116" t="str">
        <f t="shared" si="16"/>
        <v/>
      </c>
      <c r="AH64" s="117"/>
      <c r="AI64" s="118"/>
      <c r="AJ64" s="116" t="str">
        <f t="shared" si="17"/>
        <v/>
      </c>
      <c r="AK64" s="117"/>
      <c r="AL64" s="118"/>
      <c r="AM64" s="116" t="str">
        <f t="shared" si="18"/>
        <v/>
      </c>
      <c r="AN64" s="117"/>
      <c r="AO64" s="118"/>
      <c r="AP64" s="144" t="str">
        <f t="shared" si="19"/>
        <v/>
      </c>
      <c r="AQ64" s="144"/>
      <c r="AR64" s="144" t="str">
        <f t="shared" si="20"/>
        <v/>
      </c>
      <c r="AS64" s="144"/>
      <c r="AT64" s="144"/>
    </row>
    <row r="65" spans="1:46" s="3" customFormat="1" ht="18" hidden="1" customHeight="1" x14ac:dyDescent="0.2">
      <c r="A65" s="18"/>
      <c r="B65" s="19"/>
      <c r="C65" s="18"/>
      <c r="D65" s="18"/>
      <c r="E65" s="106"/>
      <c r="F65" s="35"/>
      <c r="G65" s="35"/>
      <c r="H65" s="95"/>
      <c r="I65" s="96"/>
      <c r="J65" s="96"/>
      <c r="K65" s="96"/>
      <c r="L65" s="96"/>
      <c r="M65" s="97"/>
      <c r="N65" s="197"/>
      <c r="O65" s="198"/>
      <c r="P65" s="163"/>
      <c r="Q65" s="163"/>
      <c r="R65" s="144" t="str">
        <f t="shared" si="11"/>
        <v/>
      </c>
      <c r="S65" s="144"/>
      <c r="T65" s="144"/>
      <c r="U65" s="144" t="str">
        <f t="shared" si="12"/>
        <v/>
      </c>
      <c r="V65" s="144"/>
      <c r="W65" s="144" t="str">
        <f t="shared" si="13"/>
        <v/>
      </c>
      <c r="X65" s="144"/>
      <c r="Y65" s="144"/>
      <c r="Z65" s="144" t="str">
        <f t="shared" si="14"/>
        <v/>
      </c>
      <c r="AA65" s="144"/>
      <c r="AB65" s="144"/>
      <c r="AC65" s="116" t="str">
        <f>IF(ISBLANK(P65),"",((N65+R65)*(1+$H$16)*(1+$H$17)*(1+$H$18)*(1+$H$22)*$H$23)+($AE$17*#REF!/$AE$16))</f>
        <v/>
      </c>
      <c r="AD65" s="118"/>
      <c r="AE65" s="144" t="str">
        <f t="shared" si="15"/>
        <v/>
      </c>
      <c r="AF65" s="144"/>
      <c r="AG65" s="116" t="str">
        <f t="shared" si="16"/>
        <v/>
      </c>
      <c r="AH65" s="117"/>
      <c r="AI65" s="118"/>
      <c r="AJ65" s="116" t="str">
        <f t="shared" si="17"/>
        <v/>
      </c>
      <c r="AK65" s="117"/>
      <c r="AL65" s="118"/>
      <c r="AM65" s="116" t="str">
        <f t="shared" si="18"/>
        <v/>
      </c>
      <c r="AN65" s="117"/>
      <c r="AO65" s="118"/>
      <c r="AP65" s="144" t="str">
        <f t="shared" si="19"/>
        <v/>
      </c>
      <c r="AQ65" s="144"/>
      <c r="AR65" s="144" t="str">
        <f t="shared" si="20"/>
        <v/>
      </c>
      <c r="AS65" s="144"/>
      <c r="AT65" s="144"/>
    </row>
    <row r="66" spans="1:46" s="3" customFormat="1" ht="18" hidden="1" customHeight="1" x14ac:dyDescent="0.2">
      <c r="A66" s="18"/>
      <c r="B66" s="19"/>
      <c r="C66" s="18"/>
      <c r="D66" s="18"/>
      <c r="E66" s="106"/>
      <c r="F66" s="35"/>
      <c r="G66" s="35"/>
      <c r="H66" s="95"/>
      <c r="I66" s="96"/>
      <c r="J66" s="96"/>
      <c r="K66" s="96"/>
      <c r="L66" s="96"/>
      <c r="M66" s="97"/>
      <c r="N66" s="197"/>
      <c r="O66" s="198"/>
      <c r="P66" s="163"/>
      <c r="Q66" s="163"/>
      <c r="R66" s="144" t="str">
        <f t="shared" si="11"/>
        <v/>
      </c>
      <c r="S66" s="144"/>
      <c r="T66" s="144"/>
      <c r="U66" s="144" t="str">
        <f t="shared" si="12"/>
        <v/>
      </c>
      <c r="V66" s="144"/>
      <c r="W66" s="144" t="str">
        <f t="shared" si="13"/>
        <v/>
      </c>
      <c r="X66" s="144"/>
      <c r="Y66" s="144"/>
      <c r="Z66" s="144" t="str">
        <f t="shared" si="14"/>
        <v/>
      </c>
      <c r="AA66" s="144"/>
      <c r="AB66" s="144"/>
      <c r="AC66" s="116" t="str">
        <f>IF(ISBLANK(P66),"",((N66+R66)*(1+$H$16)*(1+$H$17)*(1+$H$18)*(1+$H$22)*$H$23)+($AE$17*#REF!/$AE$16))</f>
        <v/>
      </c>
      <c r="AD66" s="118"/>
      <c r="AE66" s="144" t="str">
        <f t="shared" si="15"/>
        <v/>
      </c>
      <c r="AF66" s="144"/>
      <c r="AG66" s="116" t="str">
        <f t="shared" si="16"/>
        <v/>
      </c>
      <c r="AH66" s="117"/>
      <c r="AI66" s="118"/>
      <c r="AJ66" s="116" t="str">
        <f t="shared" si="17"/>
        <v/>
      </c>
      <c r="AK66" s="117"/>
      <c r="AL66" s="118"/>
      <c r="AM66" s="116" t="str">
        <f t="shared" si="18"/>
        <v/>
      </c>
      <c r="AN66" s="117"/>
      <c r="AO66" s="118"/>
      <c r="AP66" s="144" t="str">
        <f t="shared" si="19"/>
        <v/>
      </c>
      <c r="AQ66" s="144"/>
      <c r="AR66" s="144" t="str">
        <f t="shared" si="20"/>
        <v/>
      </c>
      <c r="AS66" s="144"/>
      <c r="AT66" s="144"/>
    </row>
    <row r="67" spans="1:46" s="3" customFormat="1" ht="20.100000000000001" hidden="1" customHeight="1" x14ac:dyDescent="0.2">
      <c r="A67" s="29" t="s">
        <v>97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8"/>
      <c r="N67" s="157">
        <f>SUM(N57:N66)</f>
        <v>0</v>
      </c>
      <c r="O67" s="159"/>
      <c r="P67" s="194"/>
      <c r="Q67" s="195"/>
      <c r="R67" s="157">
        <f>SUM(R57:R66)</f>
        <v>0</v>
      </c>
      <c r="S67" s="158"/>
      <c r="T67" s="159"/>
      <c r="U67" s="157">
        <f>SUM(U57:U66)</f>
        <v>0</v>
      </c>
      <c r="V67" s="159"/>
      <c r="W67" s="157">
        <f>SUM(W57:W66)</f>
        <v>0</v>
      </c>
      <c r="X67" s="158"/>
      <c r="Y67" s="159"/>
      <c r="Z67" s="157">
        <f>SUM(Z57:Z66)</f>
        <v>0</v>
      </c>
      <c r="AA67" s="158"/>
      <c r="AB67" s="159"/>
      <c r="AC67" s="157">
        <f>SUM(AC57:AC66)</f>
        <v>0</v>
      </c>
      <c r="AD67" s="159"/>
      <c r="AE67" s="157">
        <f>SUM(AE57:AE66)</f>
        <v>0</v>
      </c>
      <c r="AF67" s="159"/>
      <c r="AG67" s="157">
        <f>SUM(AG57:AG66)</f>
        <v>0</v>
      </c>
      <c r="AH67" s="158"/>
      <c r="AI67" s="159"/>
      <c r="AJ67" s="157">
        <f>SUM(AJ57:AJ66)</f>
        <v>0</v>
      </c>
      <c r="AK67" s="158"/>
      <c r="AL67" s="159"/>
      <c r="AM67" s="157">
        <f>SUM(AM57:AM66)</f>
        <v>0</v>
      </c>
      <c r="AN67" s="158"/>
      <c r="AO67" s="159"/>
      <c r="AP67" s="157">
        <f>SUM(AP57:AP66)</f>
        <v>0</v>
      </c>
      <c r="AQ67" s="159"/>
      <c r="AR67" s="157">
        <f>SUM(AR57:AR66)</f>
        <v>0</v>
      </c>
      <c r="AS67" s="158"/>
      <c r="AT67" s="159"/>
    </row>
    <row r="68" spans="1:46" ht="11.25" hidden="1" customHeight="1" x14ac:dyDescent="0.2">
      <c r="O68" s="51"/>
      <c r="P68" s="51"/>
      <c r="Q68" s="3"/>
      <c r="S68" s="51"/>
      <c r="T68" s="3"/>
      <c r="U68" s="51"/>
      <c r="V68" s="52"/>
      <c r="W68" s="52"/>
      <c r="X68" s="52"/>
      <c r="Y68" s="52"/>
      <c r="Z68" s="52"/>
      <c r="AA68" s="52"/>
      <c r="AB68" s="52"/>
    </row>
    <row r="69" spans="1:46" ht="11.25" hidden="1" customHeight="1" x14ac:dyDescent="0.2">
      <c r="O69" s="51"/>
      <c r="P69" s="51"/>
      <c r="S69" s="51"/>
      <c r="T69" s="3"/>
      <c r="U69" s="51"/>
      <c r="V69" s="52"/>
      <c r="W69" s="52"/>
      <c r="X69" s="52"/>
      <c r="Y69" s="52"/>
      <c r="Z69" s="52"/>
      <c r="AA69" s="52"/>
      <c r="AB69" s="52"/>
    </row>
    <row r="70" spans="1:46" ht="20.100000000000001" hidden="1" customHeight="1" x14ac:dyDescent="0.2">
      <c r="A70" s="31" t="s">
        <v>102</v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3"/>
    </row>
    <row r="71" spans="1:46" s="3" customFormat="1" ht="63.75" hidden="1" customHeight="1" x14ac:dyDescent="0.2">
      <c r="A71" s="17" t="s">
        <v>76</v>
      </c>
      <c r="B71" s="34" t="s">
        <v>77</v>
      </c>
      <c r="C71" s="17" t="s">
        <v>78</v>
      </c>
      <c r="D71" s="34" t="s">
        <v>79</v>
      </c>
      <c r="E71" s="34" t="s">
        <v>80</v>
      </c>
      <c r="F71" s="34" t="s">
        <v>81</v>
      </c>
      <c r="G71" s="34" t="s">
        <v>82</v>
      </c>
      <c r="H71" s="34" t="s">
        <v>83</v>
      </c>
      <c r="I71" s="34"/>
      <c r="J71" s="34"/>
      <c r="K71" s="34"/>
      <c r="L71" s="34"/>
      <c r="M71" s="34"/>
      <c r="N71" s="133" t="s">
        <v>99</v>
      </c>
      <c r="O71" s="150"/>
      <c r="P71" s="146" t="s">
        <v>100</v>
      </c>
      <c r="Q71" s="146"/>
      <c r="R71" s="146" t="s">
        <v>101</v>
      </c>
      <c r="S71" s="146"/>
      <c r="T71" s="146"/>
      <c r="U71" s="146" t="s">
        <v>87</v>
      </c>
      <c r="V71" s="146"/>
      <c r="W71" s="146" t="s">
        <v>88</v>
      </c>
      <c r="X71" s="146"/>
      <c r="Y71" s="146"/>
      <c r="Z71" s="146" t="s">
        <v>89</v>
      </c>
      <c r="AA71" s="146"/>
      <c r="AB71" s="146"/>
      <c r="AC71" s="146" t="s">
        <v>90</v>
      </c>
      <c r="AD71" s="146"/>
      <c r="AE71" s="146" t="s">
        <v>91</v>
      </c>
      <c r="AF71" s="146"/>
      <c r="AG71" s="146" t="s">
        <v>92</v>
      </c>
      <c r="AH71" s="146"/>
      <c r="AI71" s="146"/>
      <c r="AJ71" s="146" t="s">
        <v>93</v>
      </c>
      <c r="AK71" s="146"/>
      <c r="AL71" s="146"/>
      <c r="AM71" s="146" t="s">
        <v>94</v>
      </c>
      <c r="AN71" s="146"/>
      <c r="AO71" s="146"/>
      <c r="AP71" s="146" t="s">
        <v>95</v>
      </c>
      <c r="AQ71" s="146"/>
      <c r="AR71" s="146" t="s">
        <v>96</v>
      </c>
      <c r="AS71" s="146"/>
      <c r="AT71" s="146"/>
    </row>
    <row r="72" spans="1:46" s="3" customFormat="1" ht="18" hidden="1" customHeight="1" x14ac:dyDescent="0.2">
      <c r="A72" s="18"/>
      <c r="B72" s="18"/>
      <c r="C72" s="37"/>
      <c r="D72" s="36"/>
      <c r="E72" s="106"/>
      <c r="F72" s="35"/>
      <c r="G72" s="35"/>
      <c r="H72" s="98"/>
      <c r="I72" s="99"/>
      <c r="J72" s="99"/>
      <c r="K72" s="99"/>
      <c r="L72" s="99"/>
      <c r="M72" s="100"/>
      <c r="N72" s="197"/>
      <c r="O72" s="198"/>
      <c r="P72" s="163"/>
      <c r="Q72" s="163"/>
      <c r="R72" s="144" t="str">
        <f t="shared" ref="R72:R81" si="21">IF(ISBLANK(P72),"",C72*P72)</f>
        <v/>
      </c>
      <c r="S72" s="144"/>
      <c r="T72" s="144"/>
      <c r="U72" s="144" t="str">
        <f t="shared" ref="U72:U81" si="22">IF(ISBLANK(P72),"",(R72+N72)*(1+E72)*(1+F72)*(1+G72)*(1+$R$24)*$H$22)</f>
        <v/>
      </c>
      <c r="V72" s="144"/>
      <c r="W72" s="144" t="str">
        <f t="shared" ref="W72:W81" si="23">IF(ISBLANK(P72),"",IF($AE$11="SIM",0,(N72+R72+U72+$AE$19)*E72))</f>
        <v/>
      </c>
      <c r="X72" s="144"/>
      <c r="Y72" s="144"/>
      <c r="Z72" s="144" t="str">
        <f t="shared" ref="Z72:Z81" si="24">IF(ISBLANK(P72),"",(N72+R72+U72+$AE$19+W72)*G72)</f>
        <v/>
      </c>
      <c r="AA72" s="144"/>
      <c r="AB72" s="144"/>
      <c r="AC72" s="144" t="str">
        <f>IF(ISBLANK(P72),"",((N72+R72)*(1+$H$16)*(1+$H$17)*(1+$H$18)*(1+$H$22)*$H$23)+($AE$17*#REF!/$AE$16))</f>
        <v/>
      </c>
      <c r="AD72" s="144"/>
      <c r="AE72" s="144" t="str">
        <f t="shared" ref="AE72:AE81" si="25">IF(ISBLANK(P72),"",$H$17*(N72+R72+U72+$AE$19))</f>
        <v/>
      </c>
      <c r="AF72" s="144"/>
      <c r="AG72" s="144" t="str">
        <f t="shared" ref="AG72:AG81" si="26">IF(ISBLANK(P72),"",$H$18*(N72+R72+U72+$AE$19))</f>
        <v/>
      </c>
      <c r="AH72" s="144"/>
      <c r="AI72" s="144"/>
      <c r="AJ72" s="144" t="str">
        <f t="shared" ref="AJ72:AJ81" si="27">IF(ISBLANK(P72),"",(SUM(R72:AG72,N72,$AE$18,$AE$19,$AE$20,$AE$22,$AE$23,$AE$24))/(1-F72)*F72)</f>
        <v/>
      </c>
      <c r="AK72" s="144"/>
      <c r="AL72" s="144"/>
      <c r="AM72" s="144" t="str">
        <f t="shared" ref="AM72:AM81" si="28">IF(ISBLANK(P72),"",SUM(N72,R72:AJ72))</f>
        <v/>
      </c>
      <c r="AN72" s="144"/>
      <c r="AO72" s="144"/>
      <c r="AP72" s="144" t="str">
        <f t="shared" ref="AP72:AP81" si="29">IF(ISBLANK(P72),"",(AM72/($AM$52+$AM$67+$AM$82))*$AR$13)</f>
        <v/>
      </c>
      <c r="AQ72" s="144"/>
      <c r="AR72" s="144" t="str">
        <f t="shared" ref="AR72:AR81" si="30">IF(ISBLANK(P72),"",(AM72+AP72)*$AE$16)</f>
        <v/>
      </c>
      <c r="AS72" s="144"/>
      <c r="AT72" s="144"/>
    </row>
    <row r="73" spans="1:46" s="3" customFormat="1" ht="18" hidden="1" customHeight="1" x14ac:dyDescent="0.2">
      <c r="A73" s="18"/>
      <c r="B73" s="18"/>
      <c r="C73" s="37"/>
      <c r="D73" s="36"/>
      <c r="E73" s="106"/>
      <c r="F73" s="35"/>
      <c r="G73" s="35"/>
      <c r="H73" s="98"/>
      <c r="I73" s="99"/>
      <c r="J73" s="99"/>
      <c r="K73" s="99"/>
      <c r="L73" s="99"/>
      <c r="M73" s="100"/>
      <c r="N73" s="197"/>
      <c r="O73" s="198"/>
      <c r="P73" s="163"/>
      <c r="Q73" s="163"/>
      <c r="R73" s="144" t="str">
        <f t="shared" si="21"/>
        <v/>
      </c>
      <c r="S73" s="144"/>
      <c r="T73" s="144"/>
      <c r="U73" s="144" t="str">
        <f t="shared" si="22"/>
        <v/>
      </c>
      <c r="V73" s="144"/>
      <c r="W73" s="144" t="str">
        <f t="shared" si="23"/>
        <v/>
      </c>
      <c r="X73" s="144"/>
      <c r="Y73" s="144"/>
      <c r="Z73" s="144" t="str">
        <f t="shared" si="24"/>
        <v/>
      </c>
      <c r="AA73" s="144"/>
      <c r="AB73" s="144"/>
      <c r="AC73" s="144" t="str">
        <f>IF(ISBLANK(P73),"",((N73+R73)*(1+$H$16)*(1+$H$17)*(1+$H$18)*(1+$H$22)*$H$23)+($AE$17*#REF!/$AE$16))</f>
        <v/>
      </c>
      <c r="AD73" s="144"/>
      <c r="AE73" s="144" t="str">
        <f t="shared" si="25"/>
        <v/>
      </c>
      <c r="AF73" s="144"/>
      <c r="AG73" s="144" t="str">
        <f t="shared" si="26"/>
        <v/>
      </c>
      <c r="AH73" s="144"/>
      <c r="AI73" s="144"/>
      <c r="AJ73" s="144" t="str">
        <f t="shared" si="27"/>
        <v/>
      </c>
      <c r="AK73" s="144"/>
      <c r="AL73" s="144"/>
      <c r="AM73" s="144" t="str">
        <f t="shared" si="28"/>
        <v/>
      </c>
      <c r="AN73" s="144"/>
      <c r="AO73" s="144"/>
      <c r="AP73" s="144" t="str">
        <f t="shared" si="29"/>
        <v/>
      </c>
      <c r="AQ73" s="144"/>
      <c r="AR73" s="144" t="str">
        <f t="shared" si="30"/>
        <v/>
      </c>
      <c r="AS73" s="144"/>
      <c r="AT73" s="144"/>
    </row>
    <row r="74" spans="1:46" s="3" customFormat="1" ht="18" hidden="1" customHeight="1" x14ac:dyDescent="0.2">
      <c r="A74" s="18"/>
      <c r="B74" s="18"/>
      <c r="C74" s="37"/>
      <c r="D74" s="36"/>
      <c r="E74" s="106"/>
      <c r="F74" s="35"/>
      <c r="G74" s="35"/>
      <c r="H74" s="98"/>
      <c r="I74" s="99"/>
      <c r="J74" s="99"/>
      <c r="K74" s="99"/>
      <c r="L74" s="99"/>
      <c r="M74" s="100"/>
      <c r="N74" s="197"/>
      <c r="O74" s="198"/>
      <c r="P74" s="163"/>
      <c r="Q74" s="163"/>
      <c r="R74" s="144" t="str">
        <f t="shared" si="21"/>
        <v/>
      </c>
      <c r="S74" s="144"/>
      <c r="T74" s="144"/>
      <c r="U74" s="144" t="str">
        <f t="shared" si="22"/>
        <v/>
      </c>
      <c r="V74" s="144"/>
      <c r="W74" s="144" t="str">
        <f t="shared" si="23"/>
        <v/>
      </c>
      <c r="X74" s="144"/>
      <c r="Y74" s="144"/>
      <c r="Z74" s="144" t="str">
        <f t="shared" si="24"/>
        <v/>
      </c>
      <c r="AA74" s="144"/>
      <c r="AB74" s="144"/>
      <c r="AC74" s="144" t="str">
        <f>IF(ISBLANK(P74),"",((N74+R74)*(1+$H$16)*(1+$H$17)*(1+$H$18)*(1+$H$22)*$H$23)+($AE$17*#REF!/$AE$16))</f>
        <v/>
      </c>
      <c r="AD74" s="144"/>
      <c r="AE74" s="144" t="str">
        <f t="shared" si="25"/>
        <v/>
      </c>
      <c r="AF74" s="144"/>
      <c r="AG74" s="144" t="str">
        <f t="shared" si="26"/>
        <v/>
      </c>
      <c r="AH74" s="144"/>
      <c r="AI74" s="144"/>
      <c r="AJ74" s="144" t="str">
        <f t="shared" si="27"/>
        <v/>
      </c>
      <c r="AK74" s="144"/>
      <c r="AL74" s="144"/>
      <c r="AM74" s="144" t="str">
        <f t="shared" si="28"/>
        <v/>
      </c>
      <c r="AN74" s="144"/>
      <c r="AO74" s="144"/>
      <c r="AP74" s="144" t="str">
        <f t="shared" si="29"/>
        <v/>
      </c>
      <c r="AQ74" s="144"/>
      <c r="AR74" s="144" t="str">
        <f t="shared" si="30"/>
        <v/>
      </c>
      <c r="AS74" s="144"/>
      <c r="AT74" s="144"/>
    </row>
    <row r="75" spans="1:46" s="3" customFormat="1" ht="18" hidden="1" customHeight="1" x14ac:dyDescent="0.2">
      <c r="A75" s="18"/>
      <c r="B75" s="18"/>
      <c r="C75" s="37"/>
      <c r="D75" s="36"/>
      <c r="E75" s="106"/>
      <c r="F75" s="35"/>
      <c r="G75" s="35"/>
      <c r="H75" s="98"/>
      <c r="I75" s="99"/>
      <c r="J75" s="99"/>
      <c r="K75" s="99"/>
      <c r="L75" s="99"/>
      <c r="M75" s="100"/>
      <c r="N75" s="197"/>
      <c r="O75" s="198"/>
      <c r="P75" s="163"/>
      <c r="Q75" s="163"/>
      <c r="R75" s="144" t="str">
        <f t="shared" si="21"/>
        <v/>
      </c>
      <c r="S75" s="144"/>
      <c r="T75" s="144"/>
      <c r="U75" s="144" t="str">
        <f t="shared" si="22"/>
        <v/>
      </c>
      <c r="V75" s="144"/>
      <c r="W75" s="144" t="str">
        <f t="shared" si="23"/>
        <v/>
      </c>
      <c r="X75" s="144"/>
      <c r="Y75" s="144"/>
      <c r="Z75" s="144" t="str">
        <f t="shared" si="24"/>
        <v/>
      </c>
      <c r="AA75" s="144"/>
      <c r="AB75" s="144"/>
      <c r="AC75" s="144" t="str">
        <f>IF(ISBLANK(P75),"",((N75+R75)*(1+$H$16)*(1+$H$17)*(1+$H$18)*(1+$H$22)*$H$23)+($AE$17*#REF!/$AE$16))</f>
        <v/>
      </c>
      <c r="AD75" s="144"/>
      <c r="AE75" s="144" t="str">
        <f t="shared" si="25"/>
        <v/>
      </c>
      <c r="AF75" s="144"/>
      <c r="AG75" s="144" t="str">
        <f t="shared" si="26"/>
        <v/>
      </c>
      <c r="AH75" s="144"/>
      <c r="AI75" s="144"/>
      <c r="AJ75" s="144" t="str">
        <f t="shared" si="27"/>
        <v/>
      </c>
      <c r="AK75" s="144"/>
      <c r="AL75" s="144"/>
      <c r="AM75" s="144" t="str">
        <f t="shared" si="28"/>
        <v/>
      </c>
      <c r="AN75" s="144"/>
      <c r="AO75" s="144"/>
      <c r="AP75" s="144" t="str">
        <f t="shared" si="29"/>
        <v/>
      </c>
      <c r="AQ75" s="144"/>
      <c r="AR75" s="144" t="str">
        <f t="shared" si="30"/>
        <v/>
      </c>
      <c r="AS75" s="144"/>
      <c r="AT75" s="144"/>
    </row>
    <row r="76" spans="1:46" s="3" customFormat="1" ht="18" hidden="1" customHeight="1" x14ac:dyDescent="0.2">
      <c r="A76" s="18"/>
      <c r="B76" s="18"/>
      <c r="C76" s="37"/>
      <c r="D76" s="36"/>
      <c r="E76" s="106"/>
      <c r="F76" s="35"/>
      <c r="G76" s="35"/>
      <c r="H76" s="98"/>
      <c r="I76" s="99"/>
      <c r="J76" s="99"/>
      <c r="K76" s="99"/>
      <c r="L76" s="99"/>
      <c r="M76" s="100"/>
      <c r="N76" s="197"/>
      <c r="O76" s="198"/>
      <c r="P76" s="163"/>
      <c r="Q76" s="163"/>
      <c r="R76" s="144" t="str">
        <f t="shared" si="21"/>
        <v/>
      </c>
      <c r="S76" s="144"/>
      <c r="T76" s="144"/>
      <c r="U76" s="144" t="str">
        <f t="shared" si="22"/>
        <v/>
      </c>
      <c r="V76" s="144"/>
      <c r="W76" s="144" t="str">
        <f t="shared" si="23"/>
        <v/>
      </c>
      <c r="X76" s="144"/>
      <c r="Y76" s="144"/>
      <c r="Z76" s="144" t="str">
        <f t="shared" si="24"/>
        <v/>
      </c>
      <c r="AA76" s="144"/>
      <c r="AB76" s="144"/>
      <c r="AC76" s="144" t="str">
        <f>IF(ISBLANK(P76),"",((N76+R76)*(1+$H$16)*(1+$H$17)*(1+$H$18)*(1+$H$22)*$H$23)+($AE$17*#REF!/$AE$16))</f>
        <v/>
      </c>
      <c r="AD76" s="144"/>
      <c r="AE76" s="144" t="str">
        <f t="shared" si="25"/>
        <v/>
      </c>
      <c r="AF76" s="144"/>
      <c r="AG76" s="144" t="str">
        <f t="shared" si="26"/>
        <v/>
      </c>
      <c r="AH76" s="144"/>
      <c r="AI76" s="144"/>
      <c r="AJ76" s="144" t="str">
        <f t="shared" si="27"/>
        <v/>
      </c>
      <c r="AK76" s="144"/>
      <c r="AL76" s="144"/>
      <c r="AM76" s="144" t="str">
        <f t="shared" si="28"/>
        <v/>
      </c>
      <c r="AN76" s="144"/>
      <c r="AO76" s="144"/>
      <c r="AP76" s="144" t="str">
        <f t="shared" si="29"/>
        <v/>
      </c>
      <c r="AQ76" s="144"/>
      <c r="AR76" s="144" t="str">
        <f t="shared" si="30"/>
        <v/>
      </c>
      <c r="AS76" s="144"/>
      <c r="AT76" s="144"/>
    </row>
    <row r="77" spans="1:46" s="3" customFormat="1" ht="18" hidden="1" customHeight="1" x14ac:dyDescent="0.2">
      <c r="A77" s="18"/>
      <c r="B77" s="18"/>
      <c r="C77" s="37"/>
      <c r="D77" s="36"/>
      <c r="E77" s="106"/>
      <c r="F77" s="35"/>
      <c r="G77" s="35"/>
      <c r="H77" s="98"/>
      <c r="I77" s="99"/>
      <c r="J77" s="99"/>
      <c r="K77" s="99"/>
      <c r="L77" s="99"/>
      <c r="M77" s="100"/>
      <c r="N77" s="197"/>
      <c r="O77" s="198"/>
      <c r="P77" s="163"/>
      <c r="Q77" s="163"/>
      <c r="R77" s="144" t="str">
        <f t="shared" si="21"/>
        <v/>
      </c>
      <c r="S77" s="144"/>
      <c r="T77" s="144"/>
      <c r="U77" s="144" t="str">
        <f t="shared" si="22"/>
        <v/>
      </c>
      <c r="V77" s="144"/>
      <c r="W77" s="144" t="str">
        <f t="shared" si="23"/>
        <v/>
      </c>
      <c r="X77" s="144"/>
      <c r="Y77" s="144"/>
      <c r="Z77" s="144" t="str">
        <f t="shared" si="24"/>
        <v/>
      </c>
      <c r="AA77" s="144"/>
      <c r="AB77" s="144"/>
      <c r="AC77" s="144" t="str">
        <f>IF(ISBLANK(P77),"",((N77+R77)*(1+$H$16)*(1+$H$17)*(1+$H$18)*(1+$H$22)*$H$23)+($AE$17*#REF!/$AE$16))</f>
        <v/>
      </c>
      <c r="AD77" s="144"/>
      <c r="AE77" s="144" t="str">
        <f t="shared" si="25"/>
        <v/>
      </c>
      <c r="AF77" s="144"/>
      <c r="AG77" s="144" t="str">
        <f t="shared" si="26"/>
        <v/>
      </c>
      <c r="AH77" s="144"/>
      <c r="AI77" s="144"/>
      <c r="AJ77" s="144" t="str">
        <f t="shared" si="27"/>
        <v/>
      </c>
      <c r="AK77" s="144"/>
      <c r="AL77" s="144"/>
      <c r="AM77" s="144" t="str">
        <f t="shared" si="28"/>
        <v/>
      </c>
      <c r="AN77" s="144"/>
      <c r="AO77" s="144"/>
      <c r="AP77" s="144" t="str">
        <f t="shared" si="29"/>
        <v/>
      </c>
      <c r="AQ77" s="144"/>
      <c r="AR77" s="144" t="str">
        <f t="shared" si="30"/>
        <v/>
      </c>
      <c r="AS77" s="144"/>
      <c r="AT77" s="144"/>
    </row>
    <row r="78" spans="1:46" s="3" customFormat="1" ht="18" hidden="1" customHeight="1" x14ac:dyDescent="0.2">
      <c r="A78" s="18"/>
      <c r="B78" s="18"/>
      <c r="C78" s="37"/>
      <c r="D78" s="36"/>
      <c r="E78" s="106"/>
      <c r="F78" s="35"/>
      <c r="G78" s="35"/>
      <c r="H78" s="98"/>
      <c r="I78" s="99"/>
      <c r="J78" s="99"/>
      <c r="K78" s="99"/>
      <c r="L78" s="99"/>
      <c r="M78" s="100"/>
      <c r="N78" s="197"/>
      <c r="O78" s="198"/>
      <c r="P78" s="163"/>
      <c r="Q78" s="163"/>
      <c r="R78" s="144" t="str">
        <f t="shared" si="21"/>
        <v/>
      </c>
      <c r="S78" s="144"/>
      <c r="T78" s="144"/>
      <c r="U78" s="144" t="str">
        <f t="shared" si="22"/>
        <v/>
      </c>
      <c r="V78" s="144"/>
      <c r="W78" s="144" t="str">
        <f t="shared" si="23"/>
        <v/>
      </c>
      <c r="X78" s="144"/>
      <c r="Y78" s="144"/>
      <c r="Z78" s="144" t="str">
        <f t="shared" si="24"/>
        <v/>
      </c>
      <c r="AA78" s="144"/>
      <c r="AB78" s="144"/>
      <c r="AC78" s="144" t="str">
        <f>IF(ISBLANK(P78),"",((N78+R78)*(1+$H$16)*(1+$H$17)*(1+$H$18)*(1+$H$22)*$H$23)+($AE$17*#REF!/$AE$16))</f>
        <v/>
      </c>
      <c r="AD78" s="144"/>
      <c r="AE78" s="144" t="str">
        <f t="shared" si="25"/>
        <v/>
      </c>
      <c r="AF78" s="144"/>
      <c r="AG78" s="144" t="str">
        <f t="shared" si="26"/>
        <v/>
      </c>
      <c r="AH78" s="144"/>
      <c r="AI78" s="144"/>
      <c r="AJ78" s="144" t="str">
        <f t="shared" si="27"/>
        <v/>
      </c>
      <c r="AK78" s="144"/>
      <c r="AL78" s="144"/>
      <c r="AM78" s="144" t="str">
        <f t="shared" si="28"/>
        <v/>
      </c>
      <c r="AN78" s="144"/>
      <c r="AO78" s="144"/>
      <c r="AP78" s="144" t="str">
        <f t="shared" si="29"/>
        <v/>
      </c>
      <c r="AQ78" s="144"/>
      <c r="AR78" s="144" t="str">
        <f t="shared" si="30"/>
        <v/>
      </c>
      <c r="AS78" s="144"/>
      <c r="AT78" s="144"/>
    </row>
    <row r="79" spans="1:46" s="3" customFormat="1" ht="18" hidden="1" customHeight="1" x14ac:dyDescent="0.2">
      <c r="A79" s="18"/>
      <c r="B79" s="18"/>
      <c r="C79" s="37"/>
      <c r="D79" s="36"/>
      <c r="E79" s="106"/>
      <c r="F79" s="35"/>
      <c r="G79" s="35"/>
      <c r="H79" s="98"/>
      <c r="I79" s="99"/>
      <c r="J79" s="99"/>
      <c r="K79" s="99"/>
      <c r="L79" s="99"/>
      <c r="M79" s="100"/>
      <c r="N79" s="197"/>
      <c r="O79" s="198"/>
      <c r="P79" s="163"/>
      <c r="Q79" s="163"/>
      <c r="R79" s="144" t="str">
        <f t="shared" si="21"/>
        <v/>
      </c>
      <c r="S79" s="144"/>
      <c r="T79" s="144"/>
      <c r="U79" s="144" t="str">
        <f t="shared" si="22"/>
        <v/>
      </c>
      <c r="V79" s="144"/>
      <c r="W79" s="144" t="str">
        <f t="shared" si="23"/>
        <v/>
      </c>
      <c r="X79" s="144"/>
      <c r="Y79" s="144"/>
      <c r="Z79" s="144" t="str">
        <f t="shared" si="24"/>
        <v/>
      </c>
      <c r="AA79" s="144"/>
      <c r="AB79" s="144"/>
      <c r="AC79" s="144" t="str">
        <f>IF(ISBLANK(P79),"",((N79+R79)*(1+$H$16)*(1+$H$17)*(1+$H$18)*(1+$H$22)*$H$23)+($AE$17*#REF!/$AE$16))</f>
        <v/>
      </c>
      <c r="AD79" s="144"/>
      <c r="AE79" s="144" t="str">
        <f t="shared" si="25"/>
        <v/>
      </c>
      <c r="AF79" s="144"/>
      <c r="AG79" s="144" t="str">
        <f t="shared" si="26"/>
        <v/>
      </c>
      <c r="AH79" s="144"/>
      <c r="AI79" s="144"/>
      <c r="AJ79" s="144" t="str">
        <f t="shared" si="27"/>
        <v/>
      </c>
      <c r="AK79" s="144"/>
      <c r="AL79" s="144"/>
      <c r="AM79" s="144" t="str">
        <f t="shared" si="28"/>
        <v/>
      </c>
      <c r="AN79" s="144"/>
      <c r="AO79" s="144"/>
      <c r="AP79" s="144" t="str">
        <f t="shared" si="29"/>
        <v/>
      </c>
      <c r="AQ79" s="144"/>
      <c r="AR79" s="144" t="str">
        <f t="shared" si="30"/>
        <v/>
      </c>
      <c r="AS79" s="144"/>
      <c r="AT79" s="144"/>
    </row>
    <row r="80" spans="1:46" s="3" customFormat="1" ht="18" hidden="1" customHeight="1" x14ac:dyDescent="0.2">
      <c r="A80" s="18"/>
      <c r="B80" s="18"/>
      <c r="C80" s="37"/>
      <c r="D80" s="36"/>
      <c r="E80" s="106"/>
      <c r="F80" s="35"/>
      <c r="G80" s="35"/>
      <c r="H80" s="98"/>
      <c r="I80" s="99"/>
      <c r="J80" s="99"/>
      <c r="K80" s="99"/>
      <c r="L80" s="99"/>
      <c r="M80" s="100"/>
      <c r="N80" s="197"/>
      <c r="O80" s="198"/>
      <c r="P80" s="163"/>
      <c r="Q80" s="163"/>
      <c r="R80" s="144" t="str">
        <f t="shared" si="21"/>
        <v/>
      </c>
      <c r="S80" s="144"/>
      <c r="T80" s="144"/>
      <c r="U80" s="144" t="str">
        <f t="shared" si="22"/>
        <v/>
      </c>
      <c r="V80" s="144"/>
      <c r="W80" s="144" t="str">
        <f t="shared" si="23"/>
        <v/>
      </c>
      <c r="X80" s="144"/>
      <c r="Y80" s="144"/>
      <c r="Z80" s="144" t="str">
        <f t="shared" si="24"/>
        <v/>
      </c>
      <c r="AA80" s="144"/>
      <c r="AB80" s="144"/>
      <c r="AC80" s="144" t="str">
        <f>IF(ISBLANK(P80),"",((N80+R80)*(1+$H$16)*(1+$H$17)*(1+$H$18)*(1+$H$22)*$H$23)+($AE$17*#REF!/$AE$16))</f>
        <v/>
      </c>
      <c r="AD80" s="144"/>
      <c r="AE80" s="144" t="str">
        <f t="shared" si="25"/>
        <v/>
      </c>
      <c r="AF80" s="144"/>
      <c r="AG80" s="144" t="str">
        <f t="shared" si="26"/>
        <v/>
      </c>
      <c r="AH80" s="144"/>
      <c r="AI80" s="144"/>
      <c r="AJ80" s="144" t="str">
        <f t="shared" si="27"/>
        <v/>
      </c>
      <c r="AK80" s="144"/>
      <c r="AL80" s="144"/>
      <c r="AM80" s="144" t="str">
        <f t="shared" si="28"/>
        <v/>
      </c>
      <c r="AN80" s="144"/>
      <c r="AO80" s="144"/>
      <c r="AP80" s="144" t="str">
        <f t="shared" si="29"/>
        <v/>
      </c>
      <c r="AQ80" s="144"/>
      <c r="AR80" s="144" t="str">
        <f t="shared" si="30"/>
        <v/>
      </c>
      <c r="AS80" s="144"/>
      <c r="AT80" s="144"/>
    </row>
    <row r="81" spans="1:46" s="3" customFormat="1" ht="18" hidden="1" customHeight="1" x14ac:dyDescent="0.2">
      <c r="A81" s="18"/>
      <c r="B81" s="18"/>
      <c r="C81" s="37"/>
      <c r="D81" s="36"/>
      <c r="E81" s="106"/>
      <c r="F81" s="35"/>
      <c r="G81" s="35"/>
      <c r="H81" s="98"/>
      <c r="I81" s="99"/>
      <c r="J81" s="99"/>
      <c r="K81" s="99"/>
      <c r="L81" s="99"/>
      <c r="M81" s="100"/>
      <c r="N81" s="197"/>
      <c r="O81" s="198"/>
      <c r="P81" s="163"/>
      <c r="Q81" s="163"/>
      <c r="R81" s="144" t="str">
        <f t="shared" si="21"/>
        <v/>
      </c>
      <c r="S81" s="144"/>
      <c r="T81" s="144"/>
      <c r="U81" s="144" t="str">
        <f t="shared" si="22"/>
        <v/>
      </c>
      <c r="V81" s="144"/>
      <c r="W81" s="144" t="str">
        <f t="shared" si="23"/>
        <v/>
      </c>
      <c r="X81" s="144"/>
      <c r="Y81" s="144"/>
      <c r="Z81" s="144" t="str">
        <f t="shared" si="24"/>
        <v/>
      </c>
      <c r="AA81" s="144"/>
      <c r="AB81" s="144"/>
      <c r="AC81" s="144" t="str">
        <f>IF(ISBLANK(P81),"",((N81+R81)*(1+$H$16)*(1+$H$17)*(1+$H$18)*(1+$H$22)*$H$23)+($AE$17*#REF!/$AE$16))</f>
        <v/>
      </c>
      <c r="AD81" s="144"/>
      <c r="AE81" s="144" t="str">
        <f t="shared" si="25"/>
        <v/>
      </c>
      <c r="AF81" s="144"/>
      <c r="AG81" s="144" t="str">
        <f t="shared" si="26"/>
        <v/>
      </c>
      <c r="AH81" s="144"/>
      <c r="AI81" s="144"/>
      <c r="AJ81" s="144" t="str">
        <f t="shared" si="27"/>
        <v/>
      </c>
      <c r="AK81" s="144"/>
      <c r="AL81" s="144"/>
      <c r="AM81" s="144" t="str">
        <f t="shared" si="28"/>
        <v/>
      </c>
      <c r="AN81" s="144"/>
      <c r="AO81" s="144"/>
      <c r="AP81" s="144" t="str">
        <f t="shared" si="29"/>
        <v/>
      </c>
      <c r="AQ81" s="144"/>
      <c r="AR81" s="144" t="str">
        <f t="shared" si="30"/>
        <v/>
      </c>
      <c r="AS81" s="144"/>
      <c r="AT81" s="144"/>
    </row>
    <row r="82" spans="1:46" s="3" customFormat="1" ht="20.100000000000001" hidden="1" customHeight="1" x14ac:dyDescent="0.2">
      <c r="A82" s="29" t="s">
        <v>97</v>
      </c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8"/>
      <c r="N82" s="157">
        <f>SUM(N72:N81)</f>
        <v>0</v>
      </c>
      <c r="O82" s="159"/>
      <c r="P82" s="193"/>
      <c r="Q82" s="193"/>
      <c r="R82" s="156">
        <f>SUM(R72:R81)</f>
        <v>0</v>
      </c>
      <c r="S82" s="156"/>
      <c r="T82" s="156"/>
      <c r="U82" s="156">
        <f>SUM(U72:U81)</f>
        <v>0</v>
      </c>
      <c r="V82" s="156"/>
      <c r="W82" s="156">
        <f>SUM(W72:W81)</f>
        <v>0</v>
      </c>
      <c r="X82" s="156"/>
      <c r="Y82" s="156"/>
      <c r="Z82" s="156">
        <f>SUM(Z72:Z81)</f>
        <v>0</v>
      </c>
      <c r="AA82" s="156"/>
      <c r="AB82" s="156"/>
      <c r="AC82" s="156">
        <f>SUM(AC72:AC81)</f>
        <v>0</v>
      </c>
      <c r="AD82" s="156"/>
      <c r="AE82" s="156">
        <f>SUM(AE72:AE81)</f>
        <v>0</v>
      </c>
      <c r="AF82" s="156"/>
      <c r="AG82" s="156">
        <f>SUM(AG72:AG81)</f>
        <v>0</v>
      </c>
      <c r="AH82" s="156"/>
      <c r="AI82" s="156"/>
      <c r="AJ82" s="156">
        <f>SUM(AJ72:AJ81)</f>
        <v>0</v>
      </c>
      <c r="AK82" s="156"/>
      <c r="AL82" s="156"/>
      <c r="AM82" s="156">
        <f>SUM(AM72:AM81)</f>
        <v>0</v>
      </c>
      <c r="AN82" s="156"/>
      <c r="AO82" s="156"/>
      <c r="AP82" s="156">
        <f>SUM(AP72:AP81)</f>
        <v>0</v>
      </c>
      <c r="AQ82" s="156"/>
      <c r="AR82" s="156">
        <f>SUM(AR72:AR81)</f>
        <v>0</v>
      </c>
      <c r="AS82" s="156"/>
      <c r="AT82" s="156"/>
    </row>
    <row r="83" spans="1:46" ht="11.25" hidden="1" customHeight="1" x14ac:dyDescent="0.2">
      <c r="O83" s="51"/>
      <c r="P83" s="51"/>
      <c r="S83" s="51"/>
      <c r="T83" s="51"/>
      <c r="U83" s="51"/>
      <c r="V83" s="52"/>
      <c r="W83" s="52"/>
      <c r="X83" s="52"/>
      <c r="Y83" s="52"/>
      <c r="Z83" s="52"/>
      <c r="AA83" s="52"/>
      <c r="AB83" s="52"/>
    </row>
    <row r="84" spans="1:46" ht="11.25" hidden="1" customHeight="1" x14ac:dyDescent="0.2">
      <c r="O84" s="51"/>
      <c r="P84" s="51"/>
      <c r="S84" s="51"/>
      <c r="T84" s="51"/>
      <c r="U84" s="51"/>
      <c r="V84" s="52"/>
      <c r="W84" s="52"/>
      <c r="X84" s="52"/>
      <c r="Y84" s="52"/>
      <c r="Z84" s="52"/>
      <c r="AA84" s="52"/>
      <c r="AB84" s="52"/>
    </row>
    <row r="85" spans="1:46" ht="20.100000000000001" hidden="1" customHeight="1" x14ac:dyDescent="0.2">
      <c r="A85" s="31" t="s">
        <v>103</v>
      </c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3"/>
    </row>
    <row r="86" spans="1:46" s="16" customFormat="1" ht="43.5" hidden="1" customHeight="1" x14ac:dyDescent="0.2">
      <c r="A86" s="17" t="s">
        <v>76</v>
      </c>
      <c r="B86" s="34" t="s">
        <v>77</v>
      </c>
      <c r="C86" s="17" t="s">
        <v>78</v>
      </c>
      <c r="D86" s="27" t="s">
        <v>79</v>
      </c>
      <c r="E86" s="34" t="s">
        <v>104</v>
      </c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146" t="s">
        <v>100</v>
      </c>
      <c r="AK86" s="146"/>
      <c r="AL86" s="146"/>
      <c r="AM86" s="162" t="s">
        <v>101</v>
      </c>
      <c r="AN86" s="162"/>
      <c r="AO86" s="162"/>
      <c r="AP86" s="162" t="s">
        <v>105</v>
      </c>
      <c r="AQ86" s="162"/>
      <c r="AR86" s="146" t="s">
        <v>96</v>
      </c>
      <c r="AS86" s="146"/>
      <c r="AT86" s="146"/>
    </row>
    <row r="87" spans="1:46" s="3" customFormat="1" ht="18" hidden="1" customHeight="1" x14ac:dyDescent="0.2">
      <c r="A87" s="18"/>
      <c r="B87" s="18"/>
      <c r="C87" s="18"/>
      <c r="D87" s="18" t="s">
        <v>106</v>
      </c>
      <c r="E87" s="107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63"/>
      <c r="AK87" s="163"/>
      <c r="AL87" s="163"/>
      <c r="AM87" s="161" t="str">
        <f t="shared" ref="AM87:AM106" si="31">IF(ISBLANK(AJ87),"",C87*AJ87)</f>
        <v/>
      </c>
      <c r="AN87" s="161"/>
      <c r="AO87" s="161"/>
      <c r="AP87" s="161" t="str">
        <f t="shared" ref="AP87:AP106" si="32">IF(ISBLANK(AJ87),"",AM87*$H$20)</f>
        <v/>
      </c>
      <c r="AQ87" s="161"/>
      <c r="AR87" s="144" t="str">
        <f>IF(ISBLANK(AJ87),"",SUM(AM87:AQ87)*$AE$16)</f>
        <v/>
      </c>
      <c r="AS87" s="144"/>
      <c r="AT87" s="144"/>
    </row>
    <row r="88" spans="1:46" s="3" customFormat="1" ht="18" hidden="1" customHeight="1" x14ac:dyDescent="0.2">
      <c r="A88" s="18"/>
      <c r="B88" s="18"/>
      <c r="C88" s="18"/>
      <c r="D88" s="18" t="s">
        <v>106</v>
      </c>
      <c r="E88" s="107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63"/>
      <c r="AK88" s="163"/>
      <c r="AL88" s="163"/>
      <c r="AM88" s="161" t="str">
        <f t="shared" si="31"/>
        <v/>
      </c>
      <c r="AN88" s="161"/>
      <c r="AO88" s="161"/>
      <c r="AP88" s="161" t="str">
        <f t="shared" si="32"/>
        <v/>
      </c>
      <c r="AQ88" s="161"/>
      <c r="AR88" s="144" t="str">
        <f t="shared" ref="AR88:AR106" si="33">IF(ISBLANK(AJ88),"",SUM(AM88:AQ88)*$AE$16)</f>
        <v/>
      </c>
      <c r="AS88" s="144"/>
      <c r="AT88" s="144"/>
    </row>
    <row r="89" spans="1:46" s="3" customFormat="1" ht="18" hidden="1" customHeight="1" x14ac:dyDescent="0.2">
      <c r="A89" s="18"/>
      <c r="B89" s="18"/>
      <c r="C89" s="18"/>
      <c r="D89" s="18" t="s">
        <v>106</v>
      </c>
      <c r="E89" s="107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63"/>
      <c r="AK89" s="163"/>
      <c r="AL89" s="163"/>
      <c r="AM89" s="161" t="str">
        <f t="shared" si="31"/>
        <v/>
      </c>
      <c r="AN89" s="161"/>
      <c r="AO89" s="161"/>
      <c r="AP89" s="161" t="str">
        <f t="shared" si="32"/>
        <v/>
      </c>
      <c r="AQ89" s="161"/>
      <c r="AR89" s="144" t="str">
        <f t="shared" si="33"/>
        <v/>
      </c>
      <c r="AS89" s="144"/>
      <c r="AT89" s="144"/>
    </row>
    <row r="90" spans="1:46" s="3" customFormat="1" ht="18" hidden="1" customHeight="1" x14ac:dyDescent="0.2">
      <c r="A90" s="18"/>
      <c r="B90" s="18"/>
      <c r="C90" s="18"/>
      <c r="D90" s="18" t="s">
        <v>106</v>
      </c>
      <c r="E90" s="107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63"/>
      <c r="AK90" s="163"/>
      <c r="AL90" s="163"/>
      <c r="AM90" s="161" t="str">
        <f t="shared" si="31"/>
        <v/>
      </c>
      <c r="AN90" s="161"/>
      <c r="AO90" s="161"/>
      <c r="AP90" s="161" t="str">
        <f t="shared" si="32"/>
        <v/>
      </c>
      <c r="AQ90" s="161"/>
      <c r="AR90" s="144" t="str">
        <f t="shared" si="33"/>
        <v/>
      </c>
      <c r="AS90" s="144"/>
      <c r="AT90" s="144"/>
    </row>
    <row r="91" spans="1:46" s="3" customFormat="1" ht="18" hidden="1" customHeight="1" x14ac:dyDescent="0.2">
      <c r="A91" s="18"/>
      <c r="B91" s="18"/>
      <c r="C91" s="18"/>
      <c r="D91" s="18" t="s">
        <v>106</v>
      </c>
      <c r="E91" s="107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63"/>
      <c r="AK91" s="163"/>
      <c r="AL91" s="163"/>
      <c r="AM91" s="161" t="str">
        <f t="shared" si="31"/>
        <v/>
      </c>
      <c r="AN91" s="161"/>
      <c r="AO91" s="161"/>
      <c r="AP91" s="161" t="str">
        <f t="shared" si="32"/>
        <v/>
      </c>
      <c r="AQ91" s="161"/>
      <c r="AR91" s="144" t="str">
        <f t="shared" si="33"/>
        <v/>
      </c>
      <c r="AS91" s="144"/>
      <c r="AT91" s="144"/>
    </row>
    <row r="92" spans="1:46" s="3" customFormat="1" ht="18" hidden="1" customHeight="1" x14ac:dyDescent="0.2">
      <c r="A92" s="18"/>
      <c r="B92" s="18"/>
      <c r="C92" s="18"/>
      <c r="D92" s="18" t="s">
        <v>106</v>
      </c>
      <c r="E92" s="107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63"/>
      <c r="AK92" s="163"/>
      <c r="AL92" s="163"/>
      <c r="AM92" s="161" t="str">
        <f t="shared" si="31"/>
        <v/>
      </c>
      <c r="AN92" s="161"/>
      <c r="AO92" s="161"/>
      <c r="AP92" s="161" t="str">
        <f t="shared" si="32"/>
        <v/>
      </c>
      <c r="AQ92" s="161"/>
      <c r="AR92" s="144" t="str">
        <f t="shared" si="33"/>
        <v/>
      </c>
      <c r="AS92" s="144"/>
      <c r="AT92" s="144"/>
    </row>
    <row r="93" spans="1:46" s="3" customFormat="1" ht="18" hidden="1" customHeight="1" x14ac:dyDescent="0.2">
      <c r="A93" s="18"/>
      <c r="B93" s="18"/>
      <c r="C93" s="18"/>
      <c r="D93" s="18" t="s">
        <v>106</v>
      </c>
      <c r="E93" s="107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63"/>
      <c r="AK93" s="163"/>
      <c r="AL93" s="163"/>
      <c r="AM93" s="161" t="str">
        <f t="shared" si="31"/>
        <v/>
      </c>
      <c r="AN93" s="161"/>
      <c r="AO93" s="161"/>
      <c r="AP93" s="161" t="str">
        <f t="shared" si="32"/>
        <v/>
      </c>
      <c r="AQ93" s="161"/>
      <c r="AR93" s="144" t="str">
        <f t="shared" si="33"/>
        <v/>
      </c>
      <c r="AS93" s="144"/>
      <c r="AT93" s="144"/>
    </row>
    <row r="94" spans="1:46" s="3" customFormat="1" ht="18" hidden="1" customHeight="1" x14ac:dyDescent="0.2">
      <c r="A94" s="18"/>
      <c r="B94" s="18"/>
      <c r="C94" s="18"/>
      <c r="D94" s="18" t="s">
        <v>106</v>
      </c>
      <c r="E94" s="107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63"/>
      <c r="AK94" s="163"/>
      <c r="AL94" s="163"/>
      <c r="AM94" s="161" t="str">
        <f t="shared" si="31"/>
        <v/>
      </c>
      <c r="AN94" s="161"/>
      <c r="AO94" s="161"/>
      <c r="AP94" s="161" t="str">
        <f t="shared" si="32"/>
        <v/>
      </c>
      <c r="AQ94" s="161"/>
      <c r="AR94" s="144" t="str">
        <f t="shared" si="33"/>
        <v/>
      </c>
      <c r="AS94" s="144"/>
      <c r="AT94" s="144"/>
    </row>
    <row r="95" spans="1:46" s="3" customFormat="1" ht="18" hidden="1" customHeight="1" x14ac:dyDescent="0.2">
      <c r="A95" s="18"/>
      <c r="B95" s="18"/>
      <c r="C95" s="18"/>
      <c r="D95" s="18" t="s">
        <v>106</v>
      </c>
      <c r="E95" s="107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63"/>
      <c r="AK95" s="163"/>
      <c r="AL95" s="163"/>
      <c r="AM95" s="161" t="str">
        <f t="shared" si="31"/>
        <v/>
      </c>
      <c r="AN95" s="161"/>
      <c r="AO95" s="161"/>
      <c r="AP95" s="161" t="str">
        <f t="shared" si="32"/>
        <v/>
      </c>
      <c r="AQ95" s="161"/>
      <c r="AR95" s="144" t="str">
        <f t="shared" si="33"/>
        <v/>
      </c>
      <c r="AS95" s="144"/>
      <c r="AT95" s="144"/>
    </row>
    <row r="96" spans="1:46" s="3" customFormat="1" ht="18" hidden="1" customHeight="1" x14ac:dyDescent="0.2">
      <c r="A96" s="18"/>
      <c r="B96" s="18"/>
      <c r="C96" s="18"/>
      <c r="D96" s="18" t="s">
        <v>106</v>
      </c>
      <c r="E96" s="107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63"/>
      <c r="AK96" s="163"/>
      <c r="AL96" s="163"/>
      <c r="AM96" s="161" t="str">
        <f t="shared" si="31"/>
        <v/>
      </c>
      <c r="AN96" s="161"/>
      <c r="AO96" s="161"/>
      <c r="AP96" s="161" t="str">
        <f t="shared" si="32"/>
        <v/>
      </c>
      <c r="AQ96" s="161"/>
      <c r="AR96" s="144" t="str">
        <f t="shared" si="33"/>
        <v/>
      </c>
      <c r="AS96" s="144"/>
      <c r="AT96" s="144"/>
    </row>
    <row r="97" spans="1:46" s="3" customFormat="1" ht="18" hidden="1" customHeight="1" x14ac:dyDescent="0.2">
      <c r="A97" s="18"/>
      <c r="B97" s="18"/>
      <c r="C97" s="18"/>
      <c r="D97" s="18" t="s">
        <v>106</v>
      </c>
      <c r="E97" s="107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63"/>
      <c r="AK97" s="163"/>
      <c r="AL97" s="163"/>
      <c r="AM97" s="161" t="str">
        <f t="shared" si="31"/>
        <v/>
      </c>
      <c r="AN97" s="161"/>
      <c r="AO97" s="161"/>
      <c r="AP97" s="161" t="str">
        <f t="shared" si="32"/>
        <v/>
      </c>
      <c r="AQ97" s="161"/>
      <c r="AR97" s="144" t="str">
        <f t="shared" si="33"/>
        <v/>
      </c>
      <c r="AS97" s="144"/>
      <c r="AT97" s="144"/>
    </row>
    <row r="98" spans="1:46" s="3" customFormat="1" ht="18" hidden="1" customHeight="1" x14ac:dyDescent="0.2">
      <c r="A98" s="18"/>
      <c r="B98" s="18"/>
      <c r="C98" s="18"/>
      <c r="D98" s="18" t="s">
        <v>106</v>
      </c>
      <c r="E98" s="107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63"/>
      <c r="AK98" s="163"/>
      <c r="AL98" s="163"/>
      <c r="AM98" s="161" t="str">
        <f t="shared" si="31"/>
        <v/>
      </c>
      <c r="AN98" s="161"/>
      <c r="AO98" s="161"/>
      <c r="AP98" s="161" t="str">
        <f t="shared" si="32"/>
        <v/>
      </c>
      <c r="AQ98" s="161"/>
      <c r="AR98" s="144" t="str">
        <f t="shared" si="33"/>
        <v/>
      </c>
      <c r="AS98" s="144"/>
      <c r="AT98" s="144"/>
    </row>
    <row r="99" spans="1:46" s="3" customFormat="1" ht="18" hidden="1" customHeight="1" x14ac:dyDescent="0.2">
      <c r="A99" s="18"/>
      <c r="B99" s="18"/>
      <c r="C99" s="18"/>
      <c r="D99" s="18" t="s">
        <v>106</v>
      </c>
      <c r="E99" s="107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63"/>
      <c r="AK99" s="163"/>
      <c r="AL99" s="163"/>
      <c r="AM99" s="161" t="str">
        <f t="shared" si="31"/>
        <v/>
      </c>
      <c r="AN99" s="161"/>
      <c r="AO99" s="161"/>
      <c r="AP99" s="161" t="str">
        <f t="shared" si="32"/>
        <v/>
      </c>
      <c r="AQ99" s="161"/>
      <c r="AR99" s="144" t="str">
        <f t="shared" si="33"/>
        <v/>
      </c>
      <c r="AS99" s="144"/>
      <c r="AT99" s="144"/>
    </row>
    <row r="100" spans="1:46" s="3" customFormat="1" ht="18" hidden="1" customHeight="1" x14ac:dyDescent="0.2">
      <c r="A100" s="18"/>
      <c r="B100" s="18"/>
      <c r="C100" s="18"/>
      <c r="D100" s="18" t="s">
        <v>106</v>
      </c>
      <c r="E100" s="107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63"/>
      <c r="AK100" s="163"/>
      <c r="AL100" s="163"/>
      <c r="AM100" s="161" t="str">
        <f t="shared" si="31"/>
        <v/>
      </c>
      <c r="AN100" s="161"/>
      <c r="AO100" s="161"/>
      <c r="AP100" s="161" t="str">
        <f t="shared" si="32"/>
        <v/>
      </c>
      <c r="AQ100" s="161"/>
      <c r="AR100" s="144" t="str">
        <f t="shared" si="33"/>
        <v/>
      </c>
      <c r="AS100" s="144"/>
      <c r="AT100" s="144"/>
    </row>
    <row r="101" spans="1:46" s="3" customFormat="1" ht="18" hidden="1" customHeight="1" x14ac:dyDescent="0.2">
      <c r="A101" s="18"/>
      <c r="B101" s="18"/>
      <c r="C101" s="18"/>
      <c r="D101" s="18" t="s">
        <v>106</v>
      </c>
      <c r="E101" s="107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63"/>
      <c r="AK101" s="163"/>
      <c r="AL101" s="163"/>
      <c r="AM101" s="161" t="str">
        <f t="shared" si="31"/>
        <v/>
      </c>
      <c r="AN101" s="161"/>
      <c r="AO101" s="161"/>
      <c r="AP101" s="161" t="str">
        <f t="shared" si="32"/>
        <v/>
      </c>
      <c r="AQ101" s="161"/>
      <c r="AR101" s="144" t="str">
        <f t="shared" si="33"/>
        <v/>
      </c>
      <c r="AS101" s="144"/>
      <c r="AT101" s="144"/>
    </row>
    <row r="102" spans="1:46" s="3" customFormat="1" ht="18" hidden="1" customHeight="1" x14ac:dyDescent="0.2">
      <c r="A102" s="18"/>
      <c r="B102" s="18"/>
      <c r="C102" s="18"/>
      <c r="D102" s="18" t="s">
        <v>106</v>
      </c>
      <c r="E102" s="107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63"/>
      <c r="AK102" s="163"/>
      <c r="AL102" s="163"/>
      <c r="AM102" s="161" t="str">
        <f t="shared" si="31"/>
        <v/>
      </c>
      <c r="AN102" s="161"/>
      <c r="AO102" s="161"/>
      <c r="AP102" s="161" t="str">
        <f t="shared" si="32"/>
        <v/>
      </c>
      <c r="AQ102" s="161"/>
      <c r="AR102" s="144" t="str">
        <f t="shared" si="33"/>
        <v/>
      </c>
      <c r="AS102" s="144"/>
      <c r="AT102" s="144"/>
    </row>
    <row r="103" spans="1:46" s="3" customFormat="1" ht="18" hidden="1" customHeight="1" x14ac:dyDescent="0.2">
      <c r="A103" s="18"/>
      <c r="B103" s="18"/>
      <c r="C103" s="18"/>
      <c r="D103" s="18" t="s">
        <v>106</v>
      </c>
      <c r="E103" s="107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63"/>
      <c r="AK103" s="163"/>
      <c r="AL103" s="163"/>
      <c r="AM103" s="161" t="str">
        <f t="shared" si="31"/>
        <v/>
      </c>
      <c r="AN103" s="161"/>
      <c r="AO103" s="161"/>
      <c r="AP103" s="161" t="str">
        <f t="shared" si="32"/>
        <v/>
      </c>
      <c r="AQ103" s="161"/>
      <c r="AR103" s="144" t="str">
        <f t="shared" si="33"/>
        <v/>
      </c>
      <c r="AS103" s="144"/>
      <c r="AT103" s="144"/>
    </row>
    <row r="104" spans="1:46" s="3" customFormat="1" ht="18" hidden="1" customHeight="1" x14ac:dyDescent="0.2">
      <c r="A104" s="18"/>
      <c r="B104" s="18"/>
      <c r="C104" s="18"/>
      <c r="D104" s="18" t="s">
        <v>106</v>
      </c>
      <c r="E104" s="107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63"/>
      <c r="AK104" s="163"/>
      <c r="AL104" s="163"/>
      <c r="AM104" s="161" t="str">
        <f t="shared" si="31"/>
        <v/>
      </c>
      <c r="AN104" s="161"/>
      <c r="AO104" s="161"/>
      <c r="AP104" s="161" t="str">
        <f t="shared" si="32"/>
        <v/>
      </c>
      <c r="AQ104" s="161"/>
      <c r="AR104" s="144" t="str">
        <f t="shared" si="33"/>
        <v/>
      </c>
      <c r="AS104" s="144"/>
      <c r="AT104" s="144"/>
    </row>
    <row r="105" spans="1:46" s="3" customFormat="1" ht="18" hidden="1" customHeight="1" x14ac:dyDescent="0.2">
      <c r="A105" s="18"/>
      <c r="B105" s="18"/>
      <c r="C105" s="18"/>
      <c r="D105" s="18" t="s">
        <v>106</v>
      </c>
      <c r="E105" s="107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63"/>
      <c r="AK105" s="163"/>
      <c r="AL105" s="163"/>
      <c r="AM105" s="161" t="str">
        <f t="shared" si="31"/>
        <v/>
      </c>
      <c r="AN105" s="161"/>
      <c r="AO105" s="161"/>
      <c r="AP105" s="161" t="str">
        <f t="shared" si="32"/>
        <v/>
      </c>
      <c r="AQ105" s="161"/>
      <c r="AR105" s="144" t="str">
        <f t="shared" si="33"/>
        <v/>
      </c>
      <c r="AS105" s="144"/>
      <c r="AT105" s="144"/>
    </row>
    <row r="106" spans="1:46" s="3" customFormat="1" ht="18" hidden="1" customHeight="1" x14ac:dyDescent="0.2">
      <c r="A106" s="18"/>
      <c r="B106" s="18"/>
      <c r="C106" s="18"/>
      <c r="D106" s="18" t="s">
        <v>106</v>
      </c>
      <c r="E106" s="107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63"/>
      <c r="AK106" s="163"/>
      <c r="AL106" s="163"/>
      <c r="AM106" s="161" t="str">
        <f t="shared" si="31"/>
        <v/>
      </c>
      <c r="AN106" s="161"/>
      <c r="AO106" s="161"/>
      <c r="AP106" s="161" t="str">
        <f t="shared" si="32"/>
        <v/>
      </c>
      <c r="AQ106" s="161"/>
      <c r="AR106" s="144" t="str">
        <f t="shared" si="33"/>
        <v/>
      </c>
      <c r="AS106" s="144"/>
      <c r="AT106" s="144"/>
    </row>
    <row r="107" spans="1:46" s="3" customFormat="1" ht="20.100000000000001" hidden="1" customHeight="1" x14ac:dyDescent="0.2">
      <c r="A107" s="29" t="s">
        <v>97</v>
      </c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8"/>
      <c r="AM107" s="156">
        <f>SUM(AM87:AM106)</f>
        <v>0</v>
      </c>
      <c r="AN107" s="156"/>
      <c r="AO107" s="156"/>
      <c r="AP107" s="156">
        <f>SUM(AP87:AP106)</f>
        <v>0</v>
      </c>
      <c r="AQ107" s="156"/>
      <c r="AR107" s="156">
        <f>SUM(AR87:AR106)</f>
        <v>0</v>
      </c>
      <c r="AS107" s="156"/>
      <c r="AT107" s="156"/>
    </row>
    <row r="108" spans="1:46" ht="11.25" hidden="1" customHeight="1" x14ac:dyDescent="0.2">
      <c r="Z108" s="53"/>
      <c r="AA108" s="53"/>
      <c r="AB108" s="53"/>
    </row>
    <row r="109" spans="1:46" ht="11.25" hidden="1" customHeight="1" x14ac:dyDescent="0.2">
      <c r="Z109" s="53"/>
      <c r="AA109" s="53"/>
      <c r="AB109" s="53"/>
    </row>
    <row r="110" spans="1:46" ht="20.100000000000001" hidden="1" customHeight="1" x14ac:dyDescent="0.2">
      <c r="A110" s="31" t="s">
        <v>107</v>
      </c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3"/>
    </row>
    <row r="111" spans="1:46" s="16" customFormat="1" ht="87.75" hidden="1" customHeight="1" x14ac:dyDescent="0.2">
      <c r="A111" s="17" t="s">
        <v>76</v>
      </c>
      <c r="B111" s="34" t="s">
        <v>77</v>
      </c>
      <c r="C111" s="17" t="s">
        <v>78</v>
      </c>
      <c r="D111" s="34" t="s">
        <v>79</v>
      </c>
      <c r="E111" s="34" t="s">
        <v>104</v>
      </c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146" t="s">
        <v>108</v>
      </c>
      <c r="V111" s="146"/>
      <c r="W111" s="146"/>
      <c r="X111" s="146" t="s">
        <v>109</v>
      </c>
      <c r="Y111" s="146"/>
      <c r="Z111" s="146"/>
      <c r="AA111" s="146" t="s">
        <v>110</v>
      </c>
      <c r="AB111" s="146"/>
      <c r="AC111" s="146"/>
      <c r="AD111" s="146" t="s">
        <v>111</v>
      </c>
      <c r="AE111" s="146"/>
      <c r="AF111" s="146"/>
      <c r="AG111" s="146" t="s">
        <v>112</v>
      </c>
      <c r="AH111" s="146"/>
      <c r="AI111" s="146"/>
      <c r="AJ111" s="146" t="s">
        <v>113</v>
      </c>
      <c r="AK111" s="146"/>
      <c r="AL111" s="146"/>
      <c r="AM111" s="162" t="s">
        <v>114</v>
      </c>
      <c r="AN111" s="162"/>
      <c r="AO111" s="162"/>
      <c r="AP111" s="162" t="s">
        <v>105</v>
      </c>
      <c r="AQ111" s="162"/>
      <c r="AR111" s="146" t="s">
        <v>96</v>
      </c>
      <c r="AS111" s="146"/>
      <c r="AT111" s="146"/>
    </row>
    <row r="112" spans="1:46" s="3" customFormat="1" ht="18" hidden="1" customHeight="1" x14ac:dyDescent="0.2">
      <c r="A112" s="18"/>
      <c r="B112" s="18"/>
      <c r="C112" s="18"/>
      <c r="D112" s="18" t="s">
        <v>106</v>
      </c>
      <c r="E112" s="107" t="s">
        <v>115</v>
      </c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64">
        <v>5</v>
      </c>
      <c r="V112" s="164"/>
      <c r="W112" s="164"/>
      <c r="X112" s="163"/>
      <c r="Y112" s="163"/>
      <c r="Z112" s="163"/>
      <c r="AA112" s="163"/>
      <c r="AB112" s="163"/>
      <c r="AC112" s="163"/>
      <c r="AD112" s="163"/>
      <c r="AE112" s="163"/>
      <c r="AF112" s="163"/>
      <c r="AG112" s="163"/>
      <c r="AH112" s="163"/>
      <c r="AI112" s="163"/>
      <c r="AJ112" s="144" t="str">
        <f>IF(ISBLANK(X112),"",(U112*X112)+AD112+AG112)</f>
        <v/>
      </c>
      <c r="AK112" s="144"/>
      <c r="AL112" s="144"/>
      <c r="AM112" s="161" t="str">
        <f>IF(ISBLANK(X112),"",AJ112*C112)</f>
        <v/>
      </c>
      <c r="AN112" s="161"/>
      <c r="AO112" s="161"/>
      <c r="AP112" s="161" t="str">
        <f>IF(ISBLANK(X112),"",AM112*$H$20)</f>
        <v/>
      </c>
      <c r="AQ112" s="161"/>
      <c r="AR112" s="144" t="str">
        <f>IF(ISBLANK(X112),"",SUM(AM112:AQ112)*$AE$16)</f>
        <v/>
      </c>
      <c r="AS112" s="144"/>
      <c r="AT112" s="144"/>
    </row>
    <row r="113" spans="1:46" s="3" customFormat="1" ht="18" hidden="1" customHeight="1" x14ac:dyDescent="0.2">
      <c r="A113" s="18"/>
      <c r="B113" s="18"/>
      <c r="C113" s="18"/>
      <c r="D113" s="18" t="s">
        <v>106</v>
      </c>
      <c r="E113" s="107" t="s">
        <v>115</v>
      </c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64">
        <v>5</v>
      </c>
      <c r="V113" s="164"/>
      <c r="W113" s="164"/>
      <c r="X113" s="163"/>
      <c r="Y113" s="163"/>
      <c r="Z113" s="163"/>
      <c r="AA113" s="163"/>
      <c r="AB113" s="163"/>
      <c r="AC113" s="163"/>
      <c r="AD113" s="163"/>
      <c r="AE113" s="163"/>
      <c r="AF113" s="163"/>
      <c r="AG113" s="163"/>
      <c r="AH113" s="163"/>
      <c r="AI113" s="163"/>
      <c r="AJ113" s="144" t="str">
        <f>IF(ISBLANK(X113),"",(U113*X113)+AD113+AG113)</f>
        <v/>
      </c>
      <c r="AK113" s="144"/>
      <c r="AL113" s="144"/>
      <c r="AM113" s="161" t="str">
        <f>IF(ISBLANK(X113),"",AJ113*C113)</f>
        <v/>
      </c>
      <c r="AN113" s="161"/>
      <c r="AO113" s="161"/>
      <c r="AP113" s="161" t="str">
        <f>IF(ISBLANK(X113),"",AM113*$H$20)</f>
        <v/>
      </c>
      <c r="AQ113" s="161"/>
      <c r="AR113" s="144" t="str">
        <f>IF(ISBLANK(X113),"",SUM(AM113:AQ113)*$AE$16)</f>
        <v/>
      </c>
      <c r="AS113" s="144"/>
      <c r="AT113" s="144"/>
    </row>
    <row r="114" spans="1:46" s="3" customFormat="1" ht="18" hidden="1" customHeight="1" x14ac:dyDescent="0.2">
      <c r="A114" s="18"/>
      <c r="B114" s="18"/>
      <c r="C114" s="18"/>
      <c r="D114" s="18" t="s">
        <v>106</v>
      </c>
      <c r="E114" s="107" t="s">
        <v>115</v>
      </c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64">
        <v>5</v>
      </c>
      <c r="V114" s="164"/>
      <c r="W114" s="164"/>
      <c r="X114" s="163"/>
      <c r="Y114" s="163"/>
      <c r="Z114" s="163"/>
      <c r="AA114" s="163"/>
      <c r="AB114" s="163"/>
      <c r="AC114" s="163"/>
      <c r="AD114" s="163"/>
      <c r="AE114" s="163"/>
      <c r="AF114" s="163"/>
      <c r="AG114" s="163"/>
      <c r="AH114" s="163"/>
      <c r="AI114" s="163"/>
      <c r="AJ114" s="144" t="str">
        <f>IF(ISBLANK(X114),"",(U114*X114)+AD114+AG114)</f>
        <v/>
      </c>
      <c r="AK114" s="144"/>
      <c r="AL114" s="144"/>
      <c r="AM114" s="161" t="str">
        <f>IF(ISBLANK(X114),"",AJ114*C114)</f>
        <v/>
      </c>
      <c r="AN114" s="161"/>
      <c r="AO114" s="161"/>
      <c r="AP114" s="161" t="str">
        <f>IF(ISBLANK(X114),"",AM114*$H$20)</f>
        <v/>
      </c>
      <c r="AQ114" s="161"/>
      <c r="AR114" s="144" t="str">
        <f>IF(ISBLANK(X114),"",SUM(AM114:AQ114)*$AE$16)</f>
        <v/>
      </c>
      <c r="AS114" s="144"/>
      <c r="AT114" s="144"/>
    </row>
    <row r="115" spans="1:46" s="3" customFormat="1" ht="18" hidden="1" customHeight="1" x14ac:dyDescent="0.2">
      <c r="A115" s="18"/>
      <c r="B115" s="18"/>
      <c r="C115" s="18"/>
      <c r="D115" s="18" t="s">
        <v>106</v>
      </c>
      <c r="E115" s="107" t="s">
        <v>115</v>
      </c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64">
        <v>5</v>
      </c>
      <c r="V115" s="164"/>
      <c r="W115" s="164"/>
      <c r="X115" s="163"/>
      <c r="Y115" s="163"/>
      <c r="Z115" s="163"/>
      <c r="AA115" s="163"/>
      <c r="AB115" s="163"/>
      <c r="AC115" s="163"/>
      <c r="AD115" s="163"/>
      <c r="AE115" s="163"/>
      <c r="AF115" s="163"/>
      <c r="AG115" s="163"/>
      <c r="AH115" s="163"/>
      <c r="AI115" s="163"/>
      <c r="AJ115" s="144" t="str">
        <f>IF(ISBLANK(X115),"",(U115*X115)+AD115+AG115)</f>
        <v/>
      </c>
      <c r="AK115" s="144"/>
      <c r="AL115" s="144"/>
      <c r="AM115" s="161" t="str">
        <f>IF(ISBLANK(X115),"",AJ115*C115)</f>
        <v/>
      </c>
      <c r="AN115" s="161"/>
      <c r="AO115" s="161"/>
      <c r="AP115" s="161" t="str">
        <f>IF(ISBLANK(X115),"",AM115*$H$20)</f>
        <v/>
      </c>
      <c r="AQ115" s="161"/>
      <c r="AR115" s="144" t="str">
        <f>IF(ISBLANK(X115),"",SUM(AM115:AQ115)*$AE$16)</f>
        <v/>
      </c>
      <c r="AS115" s="144"/>
      <c r="AT115" s="144"/>
    </row>
    <row r="116" spans="1:46" s="3" customFormat="1" ht="18" hidden="1" customHeight="1" x14ac:dyDescent="0.2">
      <c r="A116" s="18"/>
      <c r="B116" s="18"/>
      <c r="C116" s="18"/>
      <c r="D116" s="18" t="s">
        <v>106</v>
      </c>
      <c r="E116" s="107" t="s">
        <v>115</v>
      </c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64">
        <v>5</v>
      </c>
      <c r="V116" s="164"/>
      <c r="W116" s="164"/>
      <c r="X116" s="163"/>
      <c r="Y116" s="163"/>
      <c r="Z116" s="163"/>
      <c r="AA116" s="163"/>
      <c r="AB116" s="163"/>
      <c r="AC116" s="163"/>
      <c r="AD116" s="163"/>
      <c r="AE116" s="163"/>
      <c r="AF116" s="163"/>
      <c r="AG116" s="163"/>
      <c r="AH116" s="163"/>
      <c r="AI116" s="163"/>
      <c r="AJ116" s="144" t="str">
        <f>IF(ISBLANK(X116),"",(U116*X116)+AD116+AG116)</f>
        <v/>
      </c>
      <c r="AK116" s="144"/>
      <c r="AL116" s="144"/>
      <c r="AM116" s="161" t="str">
        <f>IF(ISBLANK(X116),"",AJ116*C116)</f>
        <v/>
      </c>
      <c r="AN116" s="161"/>
      <c r="AO116" s="161"/>
      <c r="AP116" s="161" t="str">
        <f>IF(ISBLANK(X116),"",AM116*$H$20)</f>
        <v/>
      </c>
      <c r="AQ116" s="161"/>
      <c r="AR116" s="144" t="str">
        <f>IF(ISBLANK(X116),"",SUM(AM116:AQ116)*$AE$16)</f>
        <v/>
      </c>
      <c r="AS116" s="144"/>
      <c r="AT116" s="144"/>
    </row>
    <row r="117" spans="1:46" s="3" customFormat="1" ht="18" hidden="1" customHeight="1" x14ac:dyDescent="0.2">
      <c r="A117" s="29" t="s">
        <v>97</v>
      </c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8"/>
      <c r="AM117" s="156">
        <f>SUM(AM112:AM116)</f>
        <v>0</v>
      </c>
      <c r="AN117" s="156"/>
      <c r="AO117" s="156"/>
      <c r="AP117" s="156">
        <f>SUM(AP112:AP116)</f>
        <v>0</v>
      </c>
      <c r="AQ117" s="156"/>
      <c r="AR117" s="156">
        <f>SUM(AR112:AR116)</f>
        <v>0</v>
      </c>
      <c r="AS117" s="156"/>
      <c r="AT117" s="156"/>
    </row>
    <row r="118" spans="1:46" ht="11.25" hidden="1" customHeight="1" x14ac:dyDescent="0.2"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</row>
    <row r="119" spans="1:46" ht="11.25" hidden="1" customHeight="1" x14ac:dyDescent="0.2">
      <c r="Z119" s="53"/>
      <c r="AA119" s="53"/>
      <c r="AB119" s="53"/>
    </row>
    <row r="120" spans="1:46" ht="20.100000000000001" hidden="1" customHeight="1" x14ac:dyDescent="0.2">
      <c r="A120" s="31" t="s">
        <v>116</v>
      </c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3"/>
    </row>
    <row r="121" spans="1:46" s="16" customFormat="1" ht="43.5" hidden="1" customHeight="1" x14ac:dyDescent="0.2">
      <c r="A121" s="17" t="s">
        <v>76</v>
      </c>
      <c r="B121" s="34" t="s">
        <v>77</v>
      </c>
      <c r="C121" s="17" t="s">
        <v>78</v>
      </c>
      <c r="D121" s="27" t="s">
        <v>79</v>
      </c>
      <c r="E121" s="34" t="s">
        <v>104</v>
      </c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146" t="s">
        <v>100</v>
      </c>
      <c r="AK121" s="146"/>
      <c r="AL121" s="146"/>
      <c r="AM121" s="162" t="s">
        <v>101</v>
      </c>
      <c r="AN121" s="162"/>
      <c r="AO121" s="162"/>
      <c r="AP121" s="162" t="s">
        <v>105</v>
      </c>
      <c r="AQ121" s="162"/>
      <c r="AR121" s="146" t="s">
        <v>96</v>
      </c>
      <c r="AS121" s="146"/>
      <c r="AT121" s="146"/>
    </row>
    <row r="122" spans="1:46" s="3" customFormat="1" ht="18" hidden="1" customHeight="1" x14ac:dyDescent="0.2">
      <c r="A122" s="18"/>
      <c r="B122" s="18"/>
      <c r="C122" s="18"/>
      <c r="D122" s="18" t="s">
        <v>106</v>
      </c>
      <c r="E122" s="107" t="s">
        <v>115</v>
      </c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D122" s="101"/>
      <c r="AE122" s="101"/>
      <c r="AF122" s="101"/>
      <c r="AG122" s="101"/>
      <c r="AH122" s="101"/>
      <c r="AI122" s="101"/>
      <c r="AJ122" s="163"/>
      <c r="AK122" s="163"/>
      <c r="AL122" s="163"/>
      <c r="AM122" s="161" t="str">
        <f>IF(ISBLANK(AJ122),"",C122*AJ122)</f>
        <v/>
      </c>
      <c r="AN122" s="161"/>
      <c r="AO122" s="161"/>
      <c r="AP122" s="161" t="str">
        <f>IF(ISBLANK(AJ122),"",AM122*$H$20)</f>
        <v/>
      </c>
      <c r="AQ122" s="161"/>
      <c r="AR122" s="144" t="str">
        <f t="shared" ref="AR122" si="34">IF(ISBLANK(AJ122),"",SUM(AM122:AQ122)*$AE$16)</f>
        <v/>
      </c>
      <c r="AS122" s="144"/>
      <c r="AT122" s="144"/>
    </row>
    <row r="123" spans="1:46" s="3" customFormat="1" ht="18" hidden="1" customHeight="1" x14ac:dyDescent="0.2">
      <c r="A123" s="18"/>
      <c r="B123" s="18"/>
      <c r="C123" s="18"/>
      <c r="D123" s="18" t="s">
        <v>106</v>
      </c>
      <c r="E123" s="107" t="s">
        <v>115</v>
      </c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63"/>
      <c r="AK123" s="163"/>
      <c r="AL123" s="163"/>
      <c r="AM123" s="161" t="str">
        <f>IF(ISBLANK(AJ123),"",C123*AJ123)</f>
        <v/>
      </c>
      <c r="AN123" s="161"/>
      <c r="AO123" s="161"/>
      <c r="AP123" s="161" t="str">
        <f>IF(ISBLANK(AJ123),"",AM123*$H$20)</f>
        <v/>
      </c>
      <c r="AQ123" s="161"/>
      <c r="AR123" s="144" t="str">
        <f t="shared" ref="AR123:AR126" si="35">IF(ISBLANK(AJ123),"",SUM(AM123:AQ123)*$AE$16)</f>
        <v/>
      </c>
      <c r="AS123" s="144"/>
      <c r="AT123" s="144"/>
    </row>
    <row r="124" spans="1:46" s="3" customFormat="1" ht="18" hidden="1" customHeight="1" x14ac:dyDescent="0.2">
      <c r="A124" s="18"/>
      <c r="B124" s="18"/>
      <c r="C124" s="18"/>
      <c r="D124" s="18" t="s">
        <v>106</v>
      </c>
      <c r="E124" s="107" t="s">
        <v>115</v>
      </c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  <c r="AI124" s="101"/>
      <c r="AJ124" s="163"/>
      <c r="AK124" s="163"/>
      <c r="AL124" s="163"/>
      <c r="AM124" s="161" t="str">
        <f>IF(ISBLANK(AJ124),"",C124*AJ124)</f>
        <v/>
      </c>
      <c r="AN124" s="161"/>
      <c r="AO124" s="161"/>
      <c r="AP124" s="161" t="str">
        <f>IF(ISBLANK(AJ124),"",AM124*$H$20)</f>
        <v/>
      </c>
      <c r="AQ124" s="161"/>
      <c r="AR124" s="144" t="str">
        <f t="shared" si="35"/>
        <v/>
      </c>
      <c r="AS124" s="144"/>
      <c r="AT124" s="144"/>
    </row>
    <row r="125" spans="1:46" s="3" customFormat="1" ht="18" hidden="1" customHeight="1" x14ac:dyDescent="0.2">
      <c r="A125" s="18"/>
      <c r="B125" s="18"/>
      <c r="C125" s="18"/>
      <c r="D125" s="18" t="s">
        <v>106</v>
      </c>
      <c r="E125" s="107" t="s">
        <v>115</v>
      </c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  <c r="AE125" s="101"/>
      <c r="AF125" s="101"/>
      <c r="AG125" s="101"/>
      <c r="AH125" s="101"/>
      <c r="AI125" s="101"/>
      <c r="AJ125" s="163"/>
      <c r="AK125" s="163"/>
      <c r="AL125" s="163"/>
      <c r="AM125" s="161" t="str">
        <f>IF(ISBLANK(AJ125),"",C125*AJ125)</f>
        <v/>
      </c>
      <c r="AN125" s="161"/>
      <c r="AO125" s="161"/>
      <c r="AP125" s="161" t="str">
        <f>IF(ISBLANK(AJ125),"",AM125*$H$20)</f>
        <v/>
      </c>
      <c r="AQ125" s="161"/>
      <c r="AR125" s="144" t="str">
        <f t="shared" si="35"/>
        <v/>
      </c>
      <c r="AS125" s="144"/>
      <c r="AT125" s="144"/>
    </row>
    <row r="126" spans="1:46" s="3" customFormat="1" ht="18" hidden="1" customHeight="1" x14ac:dyDescent="0.2">
      <c r="A126" s="18"/>
      <c r="B126" s="18"/>
      <c r="C126" s="18"/>
      <c r="D126" s="18" t="s">
        <v>106</v>
      </c>
      <c r="E126" s="107" t="s">
        <v>115</v>
      </c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1"/>
      <c r="AD126" s="101"/>
      <c r="AE126" s="101"/>
      <c r="AF126" s="101"/>
      <c r="AG126" s="101"/>
      <c r="AH126" s="101"/>
      <c r="AI126" s="101"/>
      <c r="AJ126" s="163"/>
      <c r="AK126" s="163"/>
      <c r="AL126" s="163"/>
      <c r="AM126" s="161" t="str">
        <f>IF(ISBLANK(AJ126),"",C126*AJ126)</f>
        <v/>
      </c>
      <c r="AN126" s="161"/>
      <c r="AO126" s="161"/>
      <c r="AP126" s="161" t="str">
        <f>IF(ISBLANK(AJ126),"",AM126*$H$20)</f>
        <v/>
      </c>
      <c r="AQ126" s="161"/>
      <c r="AR126" s="144" t="str">
        <f t="shared" si="35"/>
        <v/>
      </c>
      <c r="AS126" s="144"/>
      <c r="AT126" s="144"/>
    </row>
    <row r="127" spans="1:46" s="3" customFormat="1" ht="20.100000000000001" hidden="1" customHeight="1" x14ac:dyDescent="0.2">
      <c r="A127" s="29" t="s">
        <v>97</v>
      </c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8"/>
      <c r="AM127" s="156">
        <f>SUM(AM122:AM126)</f>
        <v>0</v>
      </c>
      <c r="AN127" s="156"/>
      <c r="AO127" s="156"/>
      <c r="AP127" s="156">
        <f>SUM(AP122:AP126)</f>
        <v>0</v>
      </c>
      <c r="AQ127" s="156"/>
      <c r="AR127" s="156">
        <f>SUM(AR122:AR126)</f>
        <v>0</v>
      </c>
      <c r="AS127" s="156"/>
      <c r="AT127" s="156"/>
    </row>
    <row r="128" spans="1:46" ht="11.25" hidden="1" customHeight="1" x14ac:dyDescent="0.2">
      <c r="Z128" s="53"/>
      <c r="AA128" s="53"/>
      <c r="AB128" s="53"/>
    </row>
    <row r="129" spans="1:46" ht="11.25" hidden="1" customHeight="1" x14ac:dyDescent="0.2">
      <c r="Z129" s="53"/>
      <c r="AA129" s="53"/>
      <c r="AB129" s="53"/>
    </row>
    <row r="130" spans="1:46" ht="20.100000000000001" hidden="1" customHeight="1" x14ac:dyDescent="0.2">
      <c r="A130" s="31" t="s">
        <v>117</v>
      </c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3"/>
    </row>
    <row r="131" spans="1:46" s="16" customFormat="1" ht="43.5" hidden="1" customHeight="1" x14ac:dyDescent="0.2">
      <c r="A131" s="17" t="s">
        <v>76</v>
      </c>
      <c r="B131" s="34" t="s">
        <v>77</v>
      </c>
      <c r="C131" s="17" t="s">
        <v>78</v>
      </c>
      <c r="D131" s="27" t="s">
        <v>79</v>
      </c>
      <c r="E131" s="34" t="s">
        <v>104</v>
      </c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146" t="s">
        <v>100</v>
      </c>
      <c r="AK131" s="146"/>
      <c r="AL131" s="146"/>
      <c r="AM131" s="162" t="s">
        <v>101</v>
      </c>
      <c r="AN131" s="162"/>
      <c r="AO131" s="162"/>
      <c r="AP131" s="162" t="s">
        <v>105</v>
      </c>
      <c r="AQ131" s="162"/>
      <c r="AR131" s="146" t="s">
        <v>96</v>
      </c>
      <c r="AS131" s="146"/>
      <c r="AT131" s="146"/>
    </row>
    <row r="132" spans="1:46" s="3" customFormat="1" ht="18" hidden="1" customHeight="1" x14ac:dyDescent="0.2">
      <c r="A132" s="18"/>
      <c r="B132" s="18"/>
      <c r="C132" s="18"/>
      <c r="D132" s="18" t="s">
        <v>106</v>
      </c>
      <c r="E132" s="107" t="s">
        <v>115</v>
      </c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101"/>
      <c r="AG132" s="101"/>
      <c r="AH132" s="101"/>
      <c r="AI132" s="101"/>
      <c r="AJ132" s="163"/>
      <c r="AK132" s="163"/>
      <c r="AL132" s="163"/>
      <c r="AM132" s="161" t="str">
        <f>IF(ISBLANK(AJ132),"",C132*AJ132)</f>
        <v/>
      </c>
      <c r="AN132" s="161"/>
      <c r="AO132" s="161"/>
      <c r="AP132" s="161" t="str">
        <f>IF(ISBLANK(AJ132),"",AM132*$H$20)</f>
        <v/>
      </c>
      <c r="AQ132" s="161"/>
      <c r="AR132" s="144" t="str">
        <f t="shared" ref="AR132:AR136" si="36">IF(ISBLANK(AJ132),"",SUM(AM132:AQ132)*$AE$16)</f>
        <v/>
      </c>
      <c r="AS132" s="144"/>
      <c r="AT132" s="144"/>
    </row>
    <row r="133" spans="1:46" s="3" customFormat="1" ht="18" hidden="1" customHeight="1" x14ac:dyDescent="0.2">
      <c r="A133" s="18"/>
      <c r="B133" s="18"/>
      <c r="C133" s="18"/>
      <c r="D133" s="18" t="s">
        <v>106</v>
      </c>
      <c r="E133" s="107" t="s">
        <v>115</v>
      </c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101"/>
      <c r="AG133" s="101"/>
      <c r="AH133" s="101"/>
      <c r="AI133" s="101"/>
      <c r="AJ133" s="163"/>
      <c r="AK133" s="163"/>
      <c r="AL133" s="163"/>
      <c r="AM133" s="161" t="str">
        <f>IF(ISBLANK(AJ133),"",C133*AJ133)</f>
        <v/>
      </c>
      <c r="AN133" s="161"/>
      <c r="AO133" s="161"/>
      <c r="AP133" s="161" t="str">
        <f>IF(ISBLANK(AJ133),"",AM133*$H$20)</f>
        <v/>
      </c>
      <c r="AQ133" s="161"/>
      <c r="AR133" s="144" t="str">
        <f t="shared" si="36"/>
        <v/>
      </c>
      <c r="AS133" s="144"/>
      <c r="AT133" s="144"/>
    </row>
    <row r="134" spans="1:46" s="3" customFormat="1" ht="18" hidden="1" customHeight="1" x14ac:dyDescent="0.2">
      <c r="A134" s="18"/>
      <c r="B134" s="18"/>
      <c r="C134" s="18"/>
      <c r="D134" s="18" t="s">
        <v>106</v>
      </c>
      <c r="E134" s="107" t="s">
        <v>115</v>
      </c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101"/>
      <c r="AG134" s="101"/>
      <c r="AH134" s="101"/>
      <c r="AI134" s="101"/>
      <c r="AJ134" s="163"/>
      <c r="AK134" s="163"/>
      <c r="AL134" s="163"/>
      <c r="AM134" s="161" t="str">
        <f>IF(ISBLANK(AJ134),"",C134*AJ134)</f>
        <v/>
      </c>
      <c r="AN134" s="161"/>
      <c r="AO134" s="161"/>
      <c r="AP134" s="161" t="str">
        <f>IF(ISBLANK(AJ134),"",AM134*$H$20)</f>
        <v/>
      </c>
      <c r="AQ134" s="161"/>
      <c r="AR134" s="144" t="str">
        <f t="shared" si="36"/>
        <v/>
      </c>
      <c r="AS134" s="144"/>
      <c r="AT134" s="144"/>
    </row>
    <row r="135" spans="1:46" s="3" customFormat="1" ht="18" hidden="1" customHeight="1" x14ac:dyDescent="0.2">
      <c r="A135" s="18"/>
      <c r="B135" s="18"/>
      <c r="C135" s="18"/>
      <c r="D135" s="18" t="s">
        <v>106</v>
      </c>
      <c r="E135" s="107" t="s">
        <v>115</v>
      </c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1"/>
      <c r="AI135" s="101"/>
      <c r="AJ135" s="163"/>
      <c r="AK135" s="163"/>
      <c r="AL135" s="163"/>
      <c r="AM135" s="161" t="str">
        <f>IF(ISBLANK(AJ135),"",C135*AJ135)</f>
        <v/>
      </c>
      <c r="AN135" s="161"/>
      <c r="AO135" s="161"/>
      <c r="AP135" s="161" t="str">
        <f>IF(ISBLANK(AJ135),"",AM135*$H$20)</f>
        <v/>
      </c>
      <c r="AQ135" s="161"/>
      <c r="AR135" s="144" t="str">
        <f t="shared" si="36"/>
        <v/>
      </c>
      <c r="AS135" s="144"/>
      <c r="AT135" s="144"/>
    </row>
    <row r="136" spans="1:46" s="3" customFormat="1" ht="18" hidden="1" customHeight="1" x14ac:dyDescent="0.2">
      <c r="A136" s="18"/>
      <c r="B136" s="18"/>
      <c r="C136" s="18"/>
      <c r="D136" s="18" t="s">
        <v>106</v>
      </c>
      <c r="E136" s="107" t="s">
        <v>115</v>
      </c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101"/>
      <c r="AG136" s="101"/>
      <c r="AH136" s="101"/>
      <c r="AI136" s="101"/>
      <c r="AJ136" s="163"/>
      <c r="AK136" s="163"/>
      <c r="AL136" s="163"/>
      <c r="AM136" s="161" t="str">
        <f>IF(ISBLANK(AJ136),"",C136*AJ136)</f>
        <v/>
      </c>
      <c r="AN136" s="161"/>
      <c r="AO136" s="161"/>
      <c r="AP136" s="161" t="str">
        <f>IF(ISBLANK(AJ136),"",AM136*$H$20)</f>
        <v/>
      </c>
      <c r="AQ136" s="161"/>
      <c r="AR136" s="144" t="str">
        <f t="shared" si="36"/>
        <v/>
      </c>
      <c r="AS136" s="144"/>
      <c r="AT136" s="144"/>
    </row>
    <row r="137" spans="1:46" s="3" customFormat="1" ht="20.100000000000001" hidden="1" customHeight="1" x14ac:dyDescent="0.2">
      <c r="A137" s="29" t="s">
        <v>97</v>
      </c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8"/>
      <c r="AM137" s="156">
        <f>SUM(AM132:AM136)</f>
        <v>0</v>
      </c>
      <c r="AN137" s="156"/>
      <c r="AO137" s="156"/>
      <c r="AP137" s="156">
        <f>SUM(AP132:AP136)</f>
        <v>0</v>
      </c>
      <c r="AQ137" s="156"/>
      <c r="AR137" s="156">
        <f>SUM(AR132:AR136)</f>
        <v>0</v>
      </c>
      <c r="AS137" s="156"/>
      <c r="AT137" s="156"/>
    </row>
    <row r="138" spans="1:46" ht="11.25" hidden="1" customHeight="1" x14ac:dyDescent="0.2">
      <c r="Z138" s="53"/>
      <c r="AA138" s="53"/>
      <c r="AB138" s="53"/>
    </row>
    <row r="139" spans="1:46" ht="11.25" hidden="1" customHeight="1" x14ac:dyDescent="0.2">
      <c r="Z139" s="53"/>
      <c r="AA139" s="53"/>
      <c r="AB139" s="53"/>
    </row>
    <row r="140" spans="1:46" ht="19.5" customHeight="1" x14ac:dyDescent="0.2">
      <c r="A140" s="81" t="s">
        <v>118</v>
      </c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82"/>
      <c r="AL140" s="82"/>
      <c r="AM140" s="82"/>
      <c r="AN140" s="82"/>
      <c r="AO140" s="82"/>
      <c r="AP140" s="82"/>
      <c r="AQ140" s="82"/>
      <c r="AR140" s="82"/>
      <c r="AS140" s="82"/>
      <c r="AT140" s="83"/>
    </row>
    <row r="141" spans="1:46" s="3" customFormat="1" ht="30" customHeight="1" x14ac:dyDescent="0.2">
      <c r="A141" s="70"/>
      <c r="B141" s="70"/>
      <c r="C141" s="70"/>
      <c r="D141" s="70"/>
      <c r="E141" s="70"/>
      <c r="F141" s="70"/>
      <c r="G141" s="71"/>
      <c r="H141" s="70"/>
      <c r="I141" s="70"/>
      <c r="J141" s="70"/>
      <c r="K141" s="70"/>
      <c r="L141" s="70"/>
      <c r="M141" s="70"/>
      <c r="N141" s="1"/>
      <c r="O141" s="1"/>
      <c r="P141" s="1"/>
      <c r="AG141" s="162" t="s">
        <v>119</v>
      </c>
      <c r="AH141" s="162"/>
      <c r="AI141" s="162"/>
      <c r="AJ141" s="162"/>
      <c r="AK141" s="162"/>
      <c r="AL141" s="162"/>
      <c r="AM141" s="162" t="s">
        <v>120</v>
      </c>
      <c r="AN141" s="162"/>
      <c r="AO141" s="162" t="s">
        <v>121</v>
      </c>
      <c r="AP141" s="162"/>
      <c r="AQ141" s="162"/>
      <c r="AR141" s="146" t="s">
        <v>122</v>
      </c>
      <c r="AS141" s="146"/>
      <c r="AT141" s="146"/>
    </row>
    <row r="142" spans="1:46" s="30" customFormat="1" ht="19.5" customHeight="1" x14ac:dyDescent="0.2">
      <c r="A142" s="72" t="s">
        <v>123</v>
      </c>
      <c r="B142" s="70"/>
      <c r="C142" s="70"/>
      <c r="D142" s="70"/>
      <c r="E142" s="70"/>
      <c r="F142" s="70"/>
      <c r="G142" s="70"/>
      <c r="H142" s="70"/>
      <c r="I142" s="70"/>
      <c r="J142" s="1"/>
      <c r="K142" s="70"/>
      <c r="L142" s="209"/>
      <c r="M142" s="209"/>
      <c r="N142" s="209"/>
      <c r="O142" s="209"/>
      <c r="P142" s="209"/>
      <c r="Q142" s="209"/>
      <c r="R142" s="209"/>
      <c r="AG142" s="199" t="s">
        <v>124</v>
      </c>
      <c r="AH142" s="199"/>
      <c r="AI142" s="199"/>
      <c r="AJ142" s="199"/>
      <c r="AK142" s="199"/>
      <c r="AL142" s="199"/>
      <c r="AM142" s="200">
        <f>H14</f>
        <v>1</v>
      </c>
      <c r="AN142" s="200"/>
      <c r="AO142" s="201" t="str">
        <f>IFERROR(VLOOKUP($L$142,'Base Dados'!$A$3:$C$16,2,0),"")</f>
        <v/>
      </c>
      <c r="AP142" s="201"/>
      <c r="AQ142" s="201"/>
      <c r="AR142" s="201" t="str">
        <f>IFERROR(AO142*AM142,"")</f>
        <v/>
      </c>
      <c r="AS142" s="201"/>
      <c r="AT142" s="201"/>
    </row>
    <row r="143" spans="1:46" s="30" customFormat="1" ht="19.5" customHeight="1" x14ac:dyDescent="0.2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1"/>
      <c r="O143" s="1"/>
      <c r="P143" s="1"/>
      <c r="AG143" s="199" t="s">
        <v>125</v>
      </c>
      <c r="AH143" s="199"/>
      <c r="AI143" s="199"/>
      <c r="AJ143" s="199"/>
      <c r="AK143" s="199"/>
      <c r="AL143" s="199"/>
      <c r="AM143" s="200">
        <f>AM142*7</f>
        <v>7</v>
      </c>
      <c r="AN143" s="200"/>
      <c r="AO143" s="201" t="str">
        <f>IFERROR(VLOOKUP($L$142,'Base Dados'!$A$3:$C$16,3,0),"")</f>
        <v/>
      </c>
      <c r="AP143" s="201"/>
      <c r="AQ143" s="201"/>
      <c r="AR143" s="201" t="str">
        <f>IFERROR(AO143*AM143,"")</f>
        <v/>
      </c>
      <c r="AS143" s="201"/>
      <c r="AT143" s="201"/>
    </row>
    <row r="144" spans="1:46" s="30" customFormat="1" ht="19.5" customHeight="1" x14ac:dyDescent="0.25">
      <c r="A144" s="81" t="s">
        <v>126</v>
      </c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2"/>
      <c r="AN144" s="82"/>
      <c r="AO144" s="82"/>
      <c r="AP144" s="82"/>
      <c r="AQ144" s="82"/>
      <c r="AR144" s="125">
        <f>SUM(AR142:AT143)</f>
        <v>0</v>
      </c>
      <c r="AS144" s="125"/>
      <c r="AT144" s="125"/>
    </row>
    <row r="145" spans="1:46" hidden="1" x14ac:dyDescent="0.2">
      <c r="E145" s="54"/>
      <c r="G145" s="55"/>
      <c r="H145" s="55"/>
      <c r="I145" s="55"/>
      <c r="L145" s="54"/>
      <c r="M145" s="196"/>
      <c r="N145" s="196"/>
      <c r="O145" s="56"/>
      <c r="R145" s="57"/>
      <c r="S145" s="58"/>
      <c r="T145" s="57"/>
      <c r="U145" s="57"/>
      <c r="Z145" s="53"/>
      <c r="AA145" s="53"/>
      <c r="AB145" s="53"/>
    </row>
    <row r="146" spans="1:46" ht="15.75" hidden="1" x14ac:dyDescent="0.25">
      <c r="A146" s="59" t="s">
        <v>127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</row>
    <row r="147" spans="1:46" ht="16.5" customHeight="1" x14ac:dyDescent="0.2">
      <c r="A147" s="119" t="s">
        <v>128</v>
      </c>
      <c r="B147" s="119"/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119"/>
      <c r="AE147" s="119"/>
      <c r="AF147" s="119"/>
      <c r="AG147" s="119"/>
      <c r="AH147" s="119"/>
      <c r="AI147" s="119"/>
      <c r="AJ147" s="119"/>
      <c r="AK147" s="119"/>
      <c r="AL147" s="119"/>
      <c r="AM147" s="119"/>
      <c r="AN147" s="119"/>
      <c r="AO147" s="119"/>
      <c r="AP147" s="119"/>
      <c r="AQ147" s="119"/>
      <c r="AR147" s="119"/>
      <c r="AS147" s="119"/>
      <c r="AT147" s="119"/>
    </row>
    <row r="148" spans="1:46" ht="16.5" customHeight="1" x14ac:dyDescent="0.2">
      <c r="A148" s="119" t="s">
        <v>167</v>
      </c>
      <c r="B148" s="119"/>
      <c r="C148" s="119"/>
      <c r="D148" s="119"/>
      <c r="E148" s="119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9"/>
      <c r="AD148" s="119"/>
      <c r="AE148" s="119"/>
      <c r="AF148" s="119"/>
      <c r="AG148" s="119"/>
      <c r="AH148" s="119"/>
      <c r="AI148" s="119"/>
      <c r="AJ148" s="119"/>
      <c r="AK148" s="119"/>
      <c r="AL148" s="119"/>
      <c r="AM148" s="119"/>
      <c r="AN148" s="119"/>
      <c r="AO148" s="119"/>
      <c r="AP148" s="119"/>
      <c r="AQ148" s="119"/>
      <c r="AR148" s="119"/>
      <c r="AS148" s="119"/>
      <c r="AT148" s="119"/>
    </row>
    <row r="149" spans="1:46" ht="16.5" customHeight="1" x14ac:dyDescent="0.2">
      <c r="A149" s="119" t="s">
        <v>130</v>
      </c>
      <c r="B149" s="119"/>
      <c r="C149" s="119"/>
      <c r="D149" s="119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  <c r="AA149" s="119"/>
      <c r="AB149" s="119"/>
      <c r="AC149" s="119"/>
      <c r="AD149" s="119"/>
      <c r="AE149" s="119"/>
      <c r="AF149" s="119"/>
      <c r="AG149" s="119"/>
      <c r="AH149" s="119"/>
      <c r="AI149" s="119"/>
      <c r="AJ149" s="119"/>
      <c r="AK149" s="119"/>
      <c r="AL149" s="119"/>
      <c r="AM149" s="119"/>
      <c r="AN149" s="119"/>
      <c r="AO149" s="119"/>
      <c r="AP149" s="119"/>
      <c r="AQ149" s="119"/>
      <c r="AR149" s="119"/>
      <c r="AS149" s="119"/>
      <c r="AT149" s="119"/>
    </row>
    <row r="150" spans="1:46" ht="16.5" customHeight="1" x14ac:dyDescent="0.2">
      <c r="A150" s="119" t="s">
        <v>131</v>
      </c>
      <c r="B150" s="119"/>
      <c r="C150" s="119"/>
      <c r="D150" s="119"/>
      <c r="E150" s="119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  <c r="Z150" s="119"/>
      <c r="AA150" s="119"/>
      <c r="AB150" s="119"/>
      <c r="AC150" s="119"/>
      <c r="AD150" s="119"/>
      <c r="AE150" s="119"/>
      <c r="AF150" s="119"/>
      <c r="AG150" s="119"/>
      <c r="AH150" s="119"/>
      <c r="AI150" s="119"/>
      <c r="AJ150" s="119"/>
      <c r="AK150" s="119"/>
      <c r="AL150" s="119"/>
      <c r="AM150" s="119"/>
      <c r="AN150" s="119"/>
      <c r="AO150" s="119"/>
      <c r="AP150" s="119"/>
      <c r="AQ150" s="119"/>
      <c r="AR150" s="119"/>
      <c r="AS150" s="119"/>
      <c r="AT150" s="119"/>
    </row>
    <row r="151" spans="1:46" ht="16.5" customHeight="1" x14ac:dyDescent="0.2">
      <c r="A151" s="119" t="s">
        <v>132</v>
      </c>
      <c r="B151" s="119"/>
      <c r="C151" s="119"/>
      <c r="D151" s="119"/>
      <c r="E151" s="119"/>
      <c r="F151" s="119"/>
      <c r="G151" s="119"/>
      <c r="H151" s="119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19"/>
      <c r="Z151" s="119"/>
      <c r="AA151" s="119"/>
      <c r="AB151" s="119"/>
      <c r="AC151" s="119"/>
      <c r="AD151" s="119"/>
      <c r="AE151" s="119"/>
      <c r="AF151" s="119"/>
      <c r="AG151" s="119"/>
      <c r="AH151" s="119"/>
      <c r="AI151" s="119"/>
      <c r="AJ151" s="119"/>
      <c r="AK151" s="119"/>
      <c r="AL151" s="119"/>
      <c r="AM151" s="119"/>
      <c r="AN151" s="119"/>
      <c r="AO151" s="119"/>
      <c r="AP151" s="119"/>
      <c r="AQ151" s="119"/>
      <c r="AR151" s="109"/>
      <c r="AS151" s="109"/>
      <c r="AT151" s="109"/>
    </row>
    <row r="152" spans="1:46" ht="31.5" customHeight="1" x14ac:dyDescent="0.2">
      <c r="A152" s="123" t="s">
        <v>133</v>
      </c>
      <c r="B152" s="123"/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3"/>
      <c r="AA152" s="123"/>
      <c r="AB152" s="123"/>
      <c r="AC152" s="123"/>
      <c r="AD152" s="123"/>
      <c r="AE152" s="123"/>
      <c r="AF152" s="123"/>
      <c r="AG152" s="123"/>
      <c r="AH152" s="123"/>
      <c r="AI152" s="123"/>
      <c r="AJ152" s="123"/>
      <c r="AK152" s="123"/>
      <c r="AL152" s="123"/>
      <c r="AM152" s="123"/>
      <c r="AN152" s="123"/>
      <c r="AO152" s="123"/>
      <c r="AP152" s="123"/>
      <c r="AQ152" s="123"/>
      <c r="AR152" s="123"/>
      <c r="AS152" s="123"/>
      <c r="AT152" s="123"/>
    </row>
    <row r="153" spans="1:46" ht="28.5" customHeight="1" x14ac:dyDescent="0.2">
      <c r="A153" s="119" t="s">
        <v>134</v>
      </c>
      <c r="B153" s="119"/>
      <c r="C153" s="119"/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119"/>
      <c r="AE153" s="119"/>
      <c r="AF153" s="119"/>
      <c r="AG153" s="119"/>
      <c r="AH153" s="119"/>
      <c r="AI153" s="119"/>
      <c r="AJ153" s="119"/>
      <c r="AK153" s="119"/>
      <c r="AL153" s="119"/>
      <c r="AM153" s="119"/>
      <c r="AN153" s="119"/>
      <c r="AO153" s="119"/>
      <c r="AP153" s="119"/>
      <c r="AQ153" s="119"/>
      <c r="AR153" s="119"/>
      <c r="AS153" s="119"/>
      <c r="AT153" s="119"/>
    </row>
    <row r="154" spans="1:46" ht="28.5" customHeight="1" x14ac:dyDescent="0.2">
      <c r="A154" s="119" t="s">
        <v>135</v>
      </c>
      <c r="B154" s="119"/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119"/>
      <c r="AE154" s="119"/>
      <c r="AF154" s="119"/>
      <c r="AG154" s="119"/>
      <c r="AH154" s="119"/>
      <c r="AI154" s="119"/>
      <c r="AJ154" s="119"/>
      <c r="AK154" s="119"/>
      <c r="AL154" s="119"/>
      <c r="AM154" s="119"/>
      <c r="AN154" s="119"/>
      <c r="AO154" s="119"/>
      <c r="AP154" s="119"/>
      <c r="AQ154" s="119"/>
      <c r="AR154" s="119"/>
      <c r="AS154" s="119"/>
      <c r="AT154" s="119"/>
    </row>
  </sheetData>
  <mergeCells count="930">
    <mergeCell ref="N66:O66"/>
    <mergeCell ref="N65:O65"/>
    <mergeCell ref="N67:O67"/>
    <mergeCell ref="N36:O36"/>
    <mergeCell ref="N35:O35"/>
    <mergeCell ref="N34:O34"/>
    <mergeCell ref="N51:O51"/>
    <mergeCell ref="N50:O50"/>
    <mergeCell ref="N49:O49"/>
    <mergeCell ref="N48:O48"/>
    <mergeCell ref="N39:O39"/>
    <mergeCell ref="N40:O40"/>
    <mergeCell ref="N41:O41"/>
    <mergeCell ref="N42:O42"/>
    <mergeCell ref="N43:O43"/>
    <mergeCell ref="N37:O37"/>
    <mergeCell ref="N44:O44"/>
    <mergeCell ref="N45:O45"/>
    <mergeCell ref="O8:T8"/>
    <mergeCell ref="E8:N8"/>
    <mergeCell ref="H21:I21"/>
    <mergeCell ref="A26:I27"/>
    <mergeCell ref="H12:I12"/>
    <mergeCell ref="AN1:AT1"/>
    <mergeCell ref="AR144:AT144"/>
    <mergeCell ref="AR142:AT142"/>
    <mergeCell ref="AR143:AT143"/>
    <mergeCell ref="H24:I24"/>
    <mergeCell ref="H23:I23"/>
    <mergeCell ref="H22:I22"/>
    <mergeCell ref="H20:I20"/>
    <mergeCell ref="AJ131:AL131"/>
    <mergeCell ref="AM131:AO131"/>
    <mergeCell ref="AP131:AQ131"/>
    <mergeCell ref="AM111:AO111"/>
    <mergeCell ref="N46:O46"/>
    <mergeCell ref="N47:O47"/>
    <mergeCell ref="N79:O79"/>
    <mergeCell ref="N80:O80"/>
    <mergeCell ref="P81:Q81"/>
    <mergeCell ref="P62:Q62"/>
    <mergeCell ref="L142:R142"/>
    <mergeCell ref="AR141:AT141"/>
    <mergeCell ref="AO141:AQ141"/>
    <mergeCell ref="AM141:AN141"/>
    <mergeCell ref="AG141:AL141"/>
    <mergeCell ref="AG142:AL142"/>
    <mergeCell ref="AG143:AL143"/>
    <mergeCell ref="AM143:AN143"/>
    <mergeCell ref="AM142:AN142"/>
    <mergeCell ref="AO142:AQ142"/>
    <mergeCell ref="AO143:AQ143"/>
    <mergeCell ref="M145:N145"/>
    <mergeCell ref="P63:Q63"/>
    <mergeCell ref="P64:Q64"/>
    <mergeCell ref="P71:Q71"/>
    <mergeCell ref="P66:Q66"/>
    <mergeCell ref="P65:Q65"/>
    <mergeCell ref="N78:O78"/>
    <mergeCell ref="N57:O57"/>
    <mergeCell ref="N58:O58"/>
    <mergeCell ref="N59:O59"/>
    <mergeCell ref="N60:O60"/>
    <mergeCell ref="N61:O61"/>
    <mergeCell ref="N62:O62"/>
    <mergeCell ref="N63:O63"/>
    <mergeCell ref="N73:O73"/>
    <mergeCell ref="N74:O74"/>
    <mergeCell ref="N75:O75"/>
    <mergeCell ref="N76:O76"/>
    <mergeCell ref="N64:O64"/>
    <mergeCell ref="N71:O71"/>
    <mergeCell ref="N82:O82"/>
    <mergeCell ref="N81:O81"/>
    <mergeCell ref="N72:O72"/>
    <mergeCell ref="N77:O77"/>
    <mergeCell ref="AR121:AT121"/>
    <mergeCell ref="P72:Q72"/>
    <mergeCell ref="P73:Q73"/>
    <mergeCell ref="P74:Q74"/>
    <mergeCell ref="P75:Q75"/>
    <mergeCell ref="P76:Q76"/>
    <mergeCell ref="P77:Q77"/>
    <mergeCell ref="P78:Q78"/>
    <mergeCell ref="P79:Q79"/>
    <mergeCell ref="P80:Q80"/>
    <mergeCell ref="AJ104:AL104"/>
    <mergeCell ref="AJ105:AL105"/>
    <mergeCell ref="AJ106:AL106"/>
    <mergeCell ref="R79:T79"/>
    <mergeCell ref="AR105:AT105"/>
    <mergeCell ref="AR106:AT106"/>
    <mergeCell ref="AM106:AO106"/>
    <mergeCell ref="AP96:AQ96"/>
    <mergeCell ref="R76:T76"/>
    <mergeCell ref="AP97:AQ97"/>
    <mergeCell ref="AJ98:AL98"/>
    <mergeCell ref="AJ99:AL99"/>
    <mergeCell ref="AJ100:AL100"/>
    <mergeCell ref="R78:T78"/>
    <mergeCell ref="P82:Q82"/>
    <mergeCell ref="P67:Q67"/>
    <mergeCell ref="P57:Q57"/>
    <mergeCell ref="R81:T81"/>
    <mergeCell ref="P50:Q50"/>
    <mergeCell ref="P42:Q42"/>
    <mergeCell ref="P43:Q43"/>
    <mergeCell ref="R67:T67"/>
    <mergeCell ref="U41:V41"/>
    <mergeCell ref="U42:V42"/>
    <mergeCell ref="P59:Q59"/>
    <mergeCell ref="P60:Q60"/>
    <mergeCell ref="P61:Q61"/>
    <mergeCell ref="P52:Q52"/>
    <mergeCell ref="P44:Q44"/>
    <mergeCell ref="P45:Q45"/>
    <mergeCell ref="P46:Q46"/>
    <mergeCell ref="P47:Q47"/>
    <mergeCell ref="P48:Q48"/>
    <mergeCell ref="P49:Q49"/>
    <mergeCell ref="P51:Q51"/>
    <mergeCell ref="P58:Q58"/>
    <mergeCell ref="R77:T77"/>
    <mergeCell ref="H25:I25"/>
    <mergeCell ref="R33:T33"/>
    <mergeCell ref="P41:Q41"/>
    <mergeCell ref="N38:O38"/>
    <mergeCell ref="W31:Y31"/>
    <mergeCell ref="W33:Y33"/>
    <mergeCell ref="W34:Y34"/>
    <mergeCell ref="W35:Y35"/>
    <mergeCell ref="W36:Y36"/>
    <mergeCell ref="W37:Y37"/>
    <mergeCell ref="W38:Y38"/>
    <mergeCell ref="W39:Y39"/>
    <mergeCell ref="W40:Y40"/>
    <mergeCell ref="P35:Q35"/>
    <mergeCell ref="P36:Q36"/>
    <mergeCell ref="P37:Q37"/>
    <mergeCell ref="P38:Q38"/>
    <mergeCell ref="P39:Q39"/>
    <mergeCell ref="P40:Q40"/>
    <mergeCell ref="U34:V34"/>
    <mergeCell ref="U35:V35"/>
    <mergeCell ref="U36:V36"/>
    <mergeCell ref="U37:V37"/>
    <mergeCell ref="U38:V38"/>
    <mergeCell ref="R10:T10"/>
    <mergeCell ref="R11:T11"/>
    <mergeCell ref="R12:T12"/>
    <mergeCell ref="R13:T13"/>
    <mergeCell ref="R14:T14"/>
    <mergeCell ref="R15:T15"/>
    <mergeCell ref="R16:T16"/>
    <mergeCell ref="R17:T17"/>
    <mergeCell ref="R18:T18"/>
    <mergeCell ref="R19:T19"/>
    <mergeCell ref="R20:T20"/>
    <mergeCell ref="R34:T34"/>
    <mergeCell ref="N31:O31"/>
    <mergeCell ref="N33:O33"/>
    <mergeCell ref="R22:T22"/>
    <mergeCell ref="R24:T24"/>
    <mergeCell ref="R26:T26"/>
    <mergeCell ref="P31:Q31"/>
    <mergeCell ref="P33:Q33"/>
    <mergeCell ref="P34:Q34"/>
    <mergeCell ref="N32:O32"/>
    <mergeCell ref="P32:Q32"/>
    <mergeCell ref="R32:T32"/>
    <mergeCell ref="R21:T21"/>
    <mergeCell ref="R23:T23"/>
    <mergeCell ref="R31:T31"/>
    <mergeCell ref="AR23:AT23"/>
    <mergeCell ref="AR24:AT24"/>
    <mergeCell ref="AR25:AT25"/>
    <mergeCell ref="AR26:AT26"/>
    <mergeCell ref="AR17:AT17"/>
    <mergeCell ref="AR18:AT18"/>
    <mergeCell ref="AR19:AT19"/>
    <mergeCell ref="AR20:AT20"/>
    <mergeCell ref="AR21:AT21"/>
    <mergeCell ref="AR10:AT10"/>
    <mergeCell ref="AR11:AT11"/>
    <mergeCell ref="AR12:AT12"/>
    <mergeCell ref="AR13:AT13"/>
    <mergeCell ref="AR14:AT14"/>
    <mergeCell ref="AE13:AG13"/>
    <mergeCell ref="AE14:AG14"/>
    <mergeCell ref="AE15:AG15"/>
    <mergeCell ref="AE16:AG16"/>
    <mergeCell ref="AR15:AT15"/>
    <mergeCell ref="AR16:AT16"/>
    <mergeCell ref="AE10:AG10"/>
    <mergeCell ref="U32:V32"/>
    <mergeCell ref="W32:Y32"/>
    <mergeCell ref="AR131:AT131"/>
    <mergeCell ref="AM103:AO103"/>
    <mergeCell ref="AM104:AO104"/>
    <mergeCell ref="AM105:AO105"/>
    <mergeCell ref="AP105:AQ105"/>
    <mergeCell ref="AR107:AT107"/>
    <mergeCell ref="AR104:AT104"/>
    <mergeCell ref="AM112:AO112"/>
    <mergeCell ref="AM113:AO113"/>
    <mergeCell ref="AM114:AO114"/>
    <mergeCell ref="AM115:AO115"/>
    <mergeCell ref="AP106:AQ106"/>
    <mergeCell ref="AP104:AQ104"/>
    <mergeCell ref="AM107:AO107"/>
    <mergeCell ref="AP107:AQ107"/>
    <mergeCell ref="AM116:AO116"/>
    <mergeCell ref="AM117:AO117"/>
    <mergeCell ref="AR112:AT112"/>
    <mergeCell ref="AR113:AT113"/>
    <mergeCell ref="AR116:AT116"/>
    <mergeCell ref="AR117:AT117"/>
    <mergeCell ref="AP111:AQ111"/>
    <mergeCell ref="Z31:AB31"/>
    <mergeCell ref="Z33:AB33"/>
    <mergeCell ref="W51:Y51"/>
    <mergeCell ref="W57:Y57"/>
    <mergeCell ref="Z34:AB34"/>
    <mergeCell ref="Z35:AB35"/>
    <mergeCell ref="Z36:AB36"/>
    <mergeCell ref="Z37:AB37"/>
    <mergeCell ref="Z38:AB38"/>
    <mergeCell ref="Z39:AB39"/>
    <mergeCell ref="Z40:AB40"/>
    <mergeCell ref="Z41:AB41"/>
    <mergeCell ref="Z42:AB42"/>
    <mergeCell ref="Z43:AB43"/>
    <mergeCell ref="Z44:AB44"/>
    <mergeCell ref="Z45:AB45"/>
    <mergeCell ref="W41:Y41"/>
    <mergeCell ref="W42:Y42"/>
    <mergeCell ref="W43:Y43"/>
    <mergeCell ref="W44:Y44"/>
    <mergeCell ref="W45:Y45"/>
    <mergeCell ref="W46:Y46"/>
    <mergeCell ref="W47:Y47"/>
    <mergeCell ref="W48:Y48"/>
    <mergeCell ref="AR87:AT87"/>
    <mergeCell ref="AP93:AQ93"/>
    <mergeCell ref="Z30:AB30"/>
    <mergeCell ref="W30:Y30"/>
    <mergeCell ref="U30:V30"/>
    <mergeCell ref="W71:Y71"/>
    <mergeCell ref="Z71:AB71"/>
    <mergeCell ref="AC71:AD71"/>
    <mergeCell ref="Z56:AB56"/>
    <mergeCell ref="AC56:AD56"/>
    <mergeCell ref="Z60:AB60"/>
    <mergeCell ref="Z61:AB61"/>
    <mergeCell ref="AP31:AQ31"/>
    <mergeCell ref="AP33:AQ33"/>
    <mergeCell ref="AG56:AI56"/>
    <mergeCell ref="AJ56:AL56"/>
    <mergeCell ref="AJ86:AL86"/>
    <mergeCell ref="AJ87:AL87"/>
    <mergeCell ref="AJ88:AL88"/>
    <mergeCell ref="AJ89:AL89"/>
    <mergeCell ref="AJ90:AL90"/>
    <mergeCell ref="W56:Y56"/>
    <mergeCell ref="AC57:AD57"/>
    <mergeCell ref="AC58:AD58"/>
    <mergeCell ref="R60:T60"/>
    <mergeCell ref="R61:T61"/>
    <mergeCell ref="U49:V49"/>
    <mergeCell ref="U50:V50"/>
    <mergeCell ref="U51:V51"/>
    <mergeCell ref="R35:T35"/>
    <mergeCell ref="R36:T36"/>
    <mergeCell ref="R37:T37"/>
    <mergeCell ref="U44:V44"/>
    <mergeCell ref="U45:V45"/>
    <mergeCell ref="R56:T56"/>
    <mergeCell ref="U56:V56"/>
    <mergeCell ref="R38:T38"/>
    <mergeCell ref="U52:V52"/>
    <mergeCell ref="R46:T46"/>
    <mergeCell ref="R47:T47"/>
    <mergeCell ref="R48:T48"/>
    <mergeCell ref="R49:T49"/>
    <mergeCell ref="U46:V46"/>
    <mergeCell ref="U47:V47"/>
    <mergeCell ref="U39:V39"/>
    <mergeCell ref="R50:T50"/>
    <mergeCell ref="R51:T51"/>
    <mergeCell ref="AJ94:AL94"/>
    <mergeCell ref="AJ95:AL95"/>
    <mergeCell ref="AJ96:AL96"/>
    <mergeCell ref="AJ97:AL97"/>
    <mergeCell ref="AP103:AQ103"/>
    <mergeCell ref="AM86:AO86"/>
    <mergeCell ref="AM87:AO87"/>
    <mergeCell ref="AM88:AO88"/>
    <mergeCell ref="AM89:AO89"/>
    <mergeCell ref="AM95:AO95"/>
    <mergeCell ref="AM96:AO96"/>
    <mergeCell ref="AM97:AO97"/>
    <mergeCell ref="AJ103:AL103"/>
    <mergeCell ref="AJ101:AL101"/>
    <mergeCell ref="AJ102:AL102"/>
    <mergeCell ref="AJ91:AL91"/>
    <mergeCell ref="AM90:AO90"/>
    <mergeCell ref="AM91:AO91"/>
    <mergeCell ref="AM92:AO92"/>
    <mergeCell ref="AM93:AO93"/>
    <mergeCell ref="AM94:AO94"/>
    <mergeCell ref="AJ92:AL92"/>
    <mergeCell ref="AJ93:AL93"/>
    <mergeCell ref="AP87:AQ87"/>
    <mergeCell ref="R80:T80"/>
    <mergeCell ref="U79:V79"/>
    <mergeCell ref="AE12:AG12"/>
    <mergeCell ref="AR86:AT86"/>
    <mergeCell ref="AR30:AT30"/>
    <mergeCell ref="AP30:AQ30"/>
    <mergeCell ref="AM30:AO30"/>
    <mergeCell ref="AG30:AI30"/>
    <mergeCell ref="AC30:AD30"/>
    <mergeCell ref="AE24:AG24"/>
    <mergeCell ref="AE25:AG25"/>
    <mergeCell ref="AE17:AG17"/>
    <mergeCell ref="AE18:AG18"/>
    <mergeCell ref="AE19:AG19"/>
    <mergeCell ref="AE20:AG20"/>
    <mergeCell ref="AE21:AG21"/>
    <mergeCell ref="AR22:AT22"/>
    <mergeCell ref="AP86:AQ86"/>
    <mergeCell ref="AE22:AG22"/>
    <mergeCell ref="AE23:AG23"/>
    <mergeCell ref="AC52:AD52"/>
    <mergeCell ref="AE56:AF56"/>
    <mergeCell ref="AC59:AD59"/>
    <mergeCell ref="AC64:AD64"/>
    <mergeCell ref="AE11:AG11"/>
    <mergeCell ref="AR88:AT88"/>
    <mergeCell ref="AR89:AT89"/>
    <mergeCell ref="Q4:T4"/>
    <mergeCell ref="U5:X5"/>
    <mergeCell ref="AN4:AT4"/>
    <mergeCell ref="R30:T30"/>
    <mergeCell ref="N30:O30"/>
    <mergeCell ref="P30:Q30"/>
    <mergeCell ref="R82:T82"/>
    <mergeCell ref="R62:T62"/>
    <mergeCell ref="R63:T63"/>
    <mergeCell ref="R64:T64"/>
    <mergeCell ref="R65:T65"/>
    <mergeCell ref="R66:T66"/>
    <mergeCell ref="R72:T72"/>
    <mergeCell ref="R73:T73"/>
    <mergeCell ref="R74:T74"/>
    <mergeCell ref="R75:T75"/>
    <mergeCell ref="R71:T71"/>
    <mergeCell ref="R57:T57"/>
    <mergeCell ref="R58:T58"/>
    <mergeCell ref="R59:T59"/>
    <mergeCell ref="AM56:AO56"/>
    <mergeCell ref="U48:V48"/>
    <mergeCell ref="H10:I10"/>
    <mergeCell ref="H14:I14"/>
    <mergeCell ref="H15:I15"/>
    <mergeCell ref="H16:I16"/>
    <mergeCell ref="W50:Y50"/>
    <mergeCell ref="N56:O56"/>
    <mergeCell ref="P56:Q56"/>
    <mergeCell ref="R39:T39"/>
    <mergeCell ref="R40:T40"/>
    <mergeCell ref="R41:T41"/>
    <mergeCell ref="R42:T42"/>
    <mergeCell ref="R43:T43"/>
    <mergeCell ref="R44:T44"/>
    <mergeCell ref="R45:T45"/>
    <mergeCell ref="H17:I17"/>
    <mergeCell ref="H18:I18"/>
    <mergeCell ref="R52:T52"/>
    <mergeCell ref="H19:I19"/>
    <mergeCell ref="U43:V43"/>
    <mergeCell ref="U40:V40"/>
    <mergeCell ref="W49:Y49"/>
    <mergeCell ref="U31:V31"/>
    <mergeCell ref="U33:V33"/>
    <mergeCell ref="AR90:AT90"/>
    <mergeCell ref="AR91:AT91"/>
    <mergeCell ref="AR92:AT92"/>
    <mergeCell ref="AR93:AT93"/>
    <mergeCell ref="AR94:AT94"/>
    <mergeCell ref="AM100:AO100"/>
    <mergeCell ref="AM101:AO101"/>
    <mergeCell ref="AP100:AQ100"/>
    <mergeCell ref="AP101:AQ101"/>
    <mergeCell ref="AM98:AO98"/>
    <mergeCell ref="AM99:AO99"/>
    <mergeCell ref="AR95:AT95"/>
    <mergeCell ref="AR96:AT96"/>
    <mergeCell ref="AP88:AQ88"/>
    <mergeCell ref="AP89:AQ89"/>
    <mergeCell ref="AP90:AQ90"/>
    <mergeCell ref="AP91:AQ91"/>
    <mergeCell ref="AP92:AQ92"/>
    <mergeCell ref="AP94:AQ94"/>
    <mergeCell ref="AP99:AQ99"/>
    <mergeCell ref="AP98:AQ98"/>
    <mergeCell ref="AP95:AQ95"/>
    <mergeCell ref="U111:W111"/>
    <mergeCell ref="U112:W112"/>
    <mergeCell ref="U113:W113"/>
    <mergeCell ref="U114:W114"/>
    <mergeCell ref="U115:W115"/>
    <mergeCell ref="AR97:AT97"/>
    <mergeCell ref="AR98:AT98"/>
    <mergeCell ref="AR99:AT99"/>
    <mergeCell ref="AR100:AT100"/>
    <mergeCell ref="AR101:AT101"/>
    <mergeCell ref="AR102:AT102"/>
    <mergeCell ref="AR103:AT103"/>
    <mergeCell ref="AM102:AO102"/>
    <mergeCell ref="AP102:AQ102"/>
    <mergeCell ref="AR114:AT114"/>
    <mergeCell ref="AR115:AT115"/>
    <mergeCell ref="AJ115:AL115"/>
    <mergeCell ref="AP112:AQ112"/>
    <mergeCell ref="AP113:AQ113"/>
    <mergeCell ref="AP114:AQ114"/>
    <mergeCell ref="AP115:AQ115"/>
    <mergeCell ref="AD113:AF113"/>
    <mergeCell ref="AD114:AF114"/>
    <mergeCell ref="AD115:AF115"/>
    <mergeCell ref="AD116:AF116"/>
    <mergeCell ref="AG111:AI111"/>
    <mergeCell ref="AG112:AI112"/>
    <mergeCell ref="AG113:AI113"/>
    <mergeCell ref="AG114:AI114"/>
    <mergeCell ref="AG115:AI115"/>
    <mergeCell ref="AP116:AQ116"/>
    <mergeCell ref="AP117:AQ117"/>
    <mergeCell ref="AR111:AT111"/>
    <mergeCell ref="U116:W116"/>
    <mergeCell ref="AA111:AC111"/>
    <mergeCell ref="AA112:AC112"/>
    <mergeCell ref="AA113:AC113"/>
    <mergeCell ref="AA114:AC114"/>
    <mergeCell ref="AA115:AC115"/>
    <mergeCell ref="AA116:AC116"/>
    <mergeCell ref="X111:Z111"/>
    <mergeCell ref="X112:Z112"/>
    <mergeCell ref="X113:Z113"/>
    <mergeCell ref="X114:Z114"/>
    <mergeCell ref="X115:Z115"/>
    <mergeCell ref="X116:Z116"/>
    <mergeCell ref="AJ111:AL111"/>
    <mergeCell ref="AJ112:AL112"/>
    <mergeCell ref="AJ113:AL113"/>
    <mergeCell ref="AJ114:AL114"/>
    <mergeCell ref="AJ116:AL116"/>
    <mergeCell ref="AG116:AI116"/>
    <mergeCell ref="AD111:AF111"/>
    <mergeCell ref="AD112:AF112"/>
    <mergeCell ref="AJ123:AL123"/>
    <mergeCell ref="AJ124:AL124"/>
    <mergeCell ref="AP124:AQ124"/>
    <mergeCell ref="AP125:AQ125"/>
    <mergeCell ref="AP126:AQ126"/>
    <mergeCell ref="AP132:AQ132"/>
    <mergeCell ref="AP133:AQ133"/>
    <mergeCell ref="AP134:AQ134"/>
    <mergeCell ref="AP135:AQ135"/>
    <mergeCell ref="AJ125:AL125"/>
    <mergeCell ref="AJ126:AL126"/>
    <mergeCell ref="AJ132:AL132"/>
    <mergeCell ref="AJ133:AL133"/>
    <mergeCell ref="AJ134:AL134"/>
    <mergeCell ref="AJ135:AL135"/>
    <mergeCell ref="W81:Y81"/>
    <mergeCell ref="Z82:AB82"/>
    <mergeCell ref="AC79:AD79"/>
    <mergeCell ref="AP123:AQ123"/>
    <mergeCell ref="AJ121:AL121"/>
    <mergeCell ref="AM121:AO121"/>
    <mergeCell ref="AP121:AQ121"/>
    <mergeCell ref="AR137:AT137"/>
    <mergeCell ref="AP127:AQ127"/>
    <mergeCell ref="AP137:AQ137"/>
    <mergeCell ref="AM127:AO127"/>
    <mergeCell ref="AM137:AO137"/>
    <mergeCell ref="AJ136:AL136"/>
    <mergeCell ref="AM122:AO122"/>
    <mergeCell ref="AM123:AO123"/>
    <mergeCell ref="AM124:AO124"/>
    <mergeCell ref="AM125:AO125"/>
    <mergeCell ref="AM126:AO126"/>
    <mergeCell ref="AM132:AO132"/>
    <mergeCell ref="AM133:AO133"/>
    <mergeCell ref="AM134:AO134"/>
    <mergeCell ref="AM135:AO135"/>
    <mergeCell ref="AM136:AO136"/>
    <mergeCell ref="AJ122:AL122"/>
    <mergeCell ref="AP136:AQ136"/>
    <mergeCell ref="AR122:AT122"/>
    <mergeCell ref="AR123:AT123"/>
    <mergeCell ref="AR124:AT124"/>
    <mergeCell ref="AR125:AT125"/>
    <mergeCell ref="AR126:AT126"/>
    <mergeCell ref="AR132:AT132"/>
    <mergeCell ref="AR133:AT133"/>
    <mergeCell ref="AR134:AT134"/>
    <mergeCell ref="AR135:AT135"/>
    <mergeCell ref="AR136:AT136"/>
    <mergeCell ref="AR127:AT127"/>
    <mergeCell ref="AP122:AQ122"/>
    <mergeCell ref="W52:Y52"/>
    <mergeCell ref="U71:V71"/>
    <mergeCell ref="U57:V57"/>
    <mergeCell ref="U58:V58"/>
    <mergeCell ref="U59:V59"/>
    <mergeCell ref="U60:V60"/>
    <mergeCell ref="U61:V61"/>
    <mergeCell ref="U62:V62"/>
    <mergeCell ref="U63:V63"/>
    <mergeCell ref="U64:V64"/>
    <mergeCell ref="U65:V65"/>
    <mergeCell ref="W58:Y58"/>
    <mergeCell ref="W59:Y59"/>
    <mergeCell ref="W60:Y60"/>
    <mergeCell ref="W61:Y61"/>
    <mergeCell ref="W62:Y62"/>
    <mergeCell ref="W63:Y63"/>
    <mergeCell ref="W64:Y64"/>
    <mergeCell ref="W65:Y65"/>
    <mergeCell ref="W66:Y66"/>
    <mergeCell ref="U67:V67"/>
    <mergeCell ref="Z81:AB81"/>
    <mergeCell ref="W72:Y72"/>
    <mergeCell ref="W73:Y73"/>
    <mergeCell ref="W74:Y74"/>
    <mergeCell ref="W75:Y75"/>
    <mergeCell ref="U66:V66"/>
    <mergeCell ref="W67:Y67"/>
    <mergeCell ref="W82:Y82"/>
    <mergeCell ref="U80:V80"/>
    <mergeCell ref="U72:V72"/>
    <mergeCell ref="U73:V73"/>
    <mergeCell ref="U74:V74"/>
    <mergeCell ref="W79:Y79"/>
    <mergeCell ref="W80:Y80"/>
    <mergeCell ref="U81:V81"/>
    <mergeCell ref="U75:V75"/>
    <mergeCell ref="U76:V76"/>
    <mergeCell ref="U77:V77"/>
    <mergeCell ref="U78:V78"/>
    <mergeCell ref="W76:Y76"/>
    <mergeCell ref="W77:Y77"/>
    <mergeCell ref="W78:Y78"/>
    <mergeCell ref="Z80:AB80"/>
    <mergeCell ref="U82:V82"/>
    <mergeCell ref="Z78:AB78"/>
    <mergeCell ref="Z79:AB79"/>
    <mergeCell ref="Z73:AB73"/>
    <mergeCell ref="Z74:AB74"/>
    <mergeCell ref="Z75:AB75"/>
    <mergeCell ref="Z76:AB76"/>
    <mergeCell ref="Z77:AB77"/>
    <mergeCell ref="Z52:AB52"/>
    <mergeCell ref="Z67:AB67"/>
    <mergeCell ref="Z57:AB57"/>
    <mergeCell ref="Z58:AB58"/>
    <mergeCell ref="Z59:AB59"/>
    <mergeCell ref="Z62:AB62"/>
    <mergeCell ref="Z63:AB63"/>
    <mergeCell ref="Z64:AB64"/>
    <mergeCell ref="Z65:AB65"/>
    <mergeCell ref="Z66:AB66"/>
    <mergeCell ref="Z72:AB72"/>
    <mergeCell ref="Z46:AB46"/>
    <mergeCell ref="Z47:AB47"/>
    <mergeCell ref="Z48:AB48"/>
    <mergeCell ref="Z49:AB49"/>
    <mergeCell ref="Z50:AB50"/>
    <mergeCell ref="Z51:AB51"/>
    <mergeCell ref="AC72:AD72"/>
    <mergeCell ref="AC73:AD73"/>
    <mergeCell ref="AC74:AD74"/>
    <mergeCell ref="AC75:AD75"/>
    <mergeCell ref="AC76:AD76"/>
    <mergeCell ref="AC77:AD77"/>
    <mergeCell ref="AC78:AD78"/>
    <mergeCell ref="AE71:AF71"/>
    <mergeCell ref="AE57:AF57"/>
    <mergeCell ref="AE58:AF58"/>
    <mergeCell ref="AC60:AD60"/>
    <mergeCell ref="AC61:AD61"/>
    <mergeCell ref="AC62:AD62"/>
    <mergeCell ref="AC63:AD63"/>
    <mergeCell ref="AC65:AD65"/>
    <mergeCell ref="AC66:AD66"/>
    <mergeCell ref="AE82:AF82"/>
    <mergeCell ref="AE67:AF67"/>
    <mergeCell ref="AE81:AF81"/>
    <mergeCell ref="AE59:AF59"/>
    <mergeCell ref="AE60:AF60"/>
    <mergeCell ref="AE61:AF61"/>
    <mergeCell ref="AE62:AF62"/>
    <mergeCell ref="AE63:AF63"/>
    <mergeCell ref="AE64:AF64"/>
    <mergeCell ref="AE65:AF65"/>
    <mergeCell ref="AE66:AF66"/>
    <mergeCell ref="AE72:AF72"/>
    <mergeCell ref="AE73:AF73"/>
    <mergeCell ref="AE74:AF74"/>
    <mergeCell ref="AE75:AF75"/>
    <mergeCell ref="AE76:AF76"/>
    <mergeCell ref="AE77:AF77"/>
    <mergeCell ref="AE78:AF78"/>
    <mergeCell ref="AE79:AF79"/>
    <mergeCell ref="AE80:AF80"/>
    <mergeCell ref="AC81:AD81"/>
    <mergeCell ref="AC82:AD82"/>
    <mergeCell ref="AC67:AD67"/>
    <mergeCell ref="AC31:AD31"/>
    <mergeCell ref="AC33:AD33"/>
    <mergeCell ref="AC34:AD34"/>
    <mergeCell ref="AC35:AD35"/>
    <mergeCell ref="AC36:AD36"/>
    <mergeCell ref="AC37:AD37"/>
    <mergeCell ref="AC38:AD38"/>
    <mergeCell ref="AC39:AD39"/>
    <mergeCell ref="AC40:AD40"/>
    <mergeCell ref="AC41:AD41"/>
    <mergeCell ref="AC42:AD42"/>
    <mergeCell ref="AC43:AD43"/>
    <mergeCell ref="AC44:AD44"/>
    <mergeCell ref="AC45:AD45"/>
    <mergeCell ref="AC46:AD46"/>
    <mergeCell ref="AC47:AD47"/>
    <mergeCell ref="AC48:AD48"/>
    <mergeCell ref="AC49:AD49"/>
    <mergeCell ref="AC80:AD80"/>
    <mergeCell ref="AC50:AD50"/>
    <mergeCell ref="AC51:AD51"/>
    <mergeCell ref="AJ72:AL72"/>
    <mergeCell ref="AJ73:AL73"/>
    <mergeCell ref="AJ74:AL74"/>
    <mergeCell ref="AJ75:AL75"/>
    <mergeCell ref="AJ76:AL76"/>
    <mergeCell ref="AG57:AI57"/>
    <mergeCell ref="AG58:AI58"/>
    <mergeCell ref="AG59:AI59"/>
    <mergeCell ref="AG60:AI60"/>
    <mergeCell ref="AG61:AI61"/>
    <mergeCell ref="AG62:AI62"/>
    <mergeCell ref="AG63:AI63"/>
    <mergeCell ref="AG41:AI41"/>
    <mergeCell ref="AG42:AI42"/>
    <mergeCell ref="AG43:AI43"/>
    <mergeCell ref="AG44:AI44"/>
    <mergeCell ref="AG45:AI45"/>
    <mergeCell ref="AG46:AI46"/>
    <mergeCell ref="AG47:AI47"/>
    <mergeCell ref="AG48:AI48"/>
    <mergeCell ref="AG75:AI75"/>
    <mergeCell ref="AG49:AI49"/>
    <mergeCell ref="AG71:AI71"/>
    <mergeCell ref="AG31:AI31"/>
    <mergeCell ref="AG33:AI33"/>
    <mergeCell ref="AG34:AI34"/>
    <mergeCell ref="AG35:AI35"/>
    <mergeCell ref="AG36:AI36"/>
    <mergeCell ref="AG37:AI37"/>
    <mergeCell ref="AG38:AI38"/>
    <mergeCell ref="AG39:AI39"/>
    <mergeCell ref="AG40:AI40"/>
    <mergeCell ref="AJ82:AL82"/>
    <mergeCell ref="AJ67:AL67"/>
    <mergeCell ref="AG52:AI52"/>
    <mergeCell ref="AG50:AI50"/>
    <mergeCell ref="AG51:AI51"/>
    <mergeCell ref="AG72:AI72"/>
    <mergeCell ref="AG73:AI73"/>
    <mergeCell ref="AG74:AI74"/>
    <mergeCell ref="AG81:AI81"/>
    <mergeCell ref="AG82:AI82"/>
    <mergeCell ref="AG67:AI67"/>
    <mergeCell ref="AJ57:AL57"/>
    <mergeCell ref="AG64:AI64"/>
    <mergeCell ref="AG65:AI65"/>
    <mergeCell ref="AG66:AI66"/>
    <mergeCell ref="AG76:AI76"/>
    <mergeCell ref="AG77:AI77"/>
    <mergeCell ref="AG78:AI78"/>
    <mergeCell ref="AG79:AI79"/>
    <mergeCell ref="AG80:AI80"/>
    <mergeCell ref="AJ80:AL80"/>
    <mergeCell ref="AJ81:AL81"/>
    <mergeCell ref="AJ71:AL71"/>
    <mergeCell ref="AJ79:AL79"/>
    <mergeCell ref="AM79:AO79"/>
    <mergeCell ref="AM80:AO80"/>
    <mergeCell ref="AM81:AO81"/>
    <mergeCell ref="AM82:AO82"/>
    <mergeCell ref="AM72:AO72"/>
    <mergeCell ref="AM73:AO73"/>
    <mergeCell ref="AM74:AO74"/>
    <mergeCell ref="AM75:AO75"/>
    <mergeCell ref="AM71:AO71"/>
    <mergeCell ref="AM76:AO76"/>
    <mergeCell ref="AM77:AO77"/>
    <mergeCell ref="AM78:AO78"/>
    <mergeCell ref="AP43:AQ43"/>
    <mergeCell ref="AP44:AQ44"/>
    <mergeCell ref="AP45:AQ45"/>
    <mergeCell ref="AP46:AQ46"/>
    <mergeCell ref="AP47:AQ47"/>
    <mergeCell ref="AP48:AQ48"/>
    <mergeCell ref="AP49:AQ49"/>
    <mergeCell ref="AP50:AQ50"/>
    <mergeCell ref="AP51:AQ51"/>
    <mergeCell ref="AP56:AQ56"/>
    <mergeCell ref="AM49:AO49"/>
    <mergeCell ref="AM50:AO50"/>
    <mergeCell ref="AM51:AO51"/>
    <mergeCell ref="AM48:AO48"/>
    <mergeCell ref="AJ77:AL77"/>
    <mergeCell ref="AJ78:AL78"/>
    <mergeCell ref="AJ52:AL52"/>
    <mergeCell ref="AP82:AQ82"/>
    <mergeCell ref="AP67:AQ67"/>
    <mergeCell ref="AP52:AQ52"/>
    <mergeCell ref="AP81:AQ81"/>
    <mergeCell ref="AJ50:AL50"/>
    <mergeCell ref="AJ51:AL51"/>
    <mergeCell ref="AM57:AO57"/>
    <mergeCell ref="AM58:AO58"/>
    <mergeCell ref="AM59:AO59"/>
    <mergeCell ref="AM60:AO60"/>
    <mergeCell ref="AM61:AO61"/>
    <mergeCell ref="AM62:AO62"/>
    <mergeCell ref="AM63:AO63"/>
    <mergeCell ref="AM64:AO64"/>
    <mergeCell ref="AM65:AO65"/>
    <mergeCell ref="AM67:AO67"/>
    <mergeCell ref="AP77:AQ77"/>
    <mergeCell ref="AP78:AQ78"/>
    <mergeCell ref="AP79:AQ79"/>
    <mergeCell ref="AP71:AQ71"/>
    <mergeCell ref="AP57:AQ57"/>
    <mergeCell ref="AP58:AQ58"/>
    <mergeCell ref="AP59:AQ59"/>
    <mergeCell ref="AP60:AQ60"/>
    <mergeCell ref="AP61:AQ61"/>
    <mergeCell ref="AP62:AQ62"/>
    <mergeCell ref="AP63:AQ63"/>
    <mergeCell ref="AP64:AQ64"/>
    <mergeCell ref="AP65:AQ65"/>
    <mergeCell ref="AP66:AQ66"/>
    <mergeCell ref="AP72:AQ72"/>
    <mergeCell ref="AP73:AQ73"/>
    <mergeCell ref="AP74:AQ74"/>
    <mergeCell ref="AP75:AQ75"/>
    <mergeCell ref="AP76:AQ76"/>
    <mergeCell ref="AR81:AT81"/>
    <mergeCell ref="AR82:AT82"/>
    <mergeCell ref="AR67:AT67"/>
    <mergeCell ref="AR52:AT52"/>
    <mergeCell ref="AR65:AT65"/>
    <mergeCell ref="AR66:AT66"/>
    <mergeCell ref="AR72:AT72"/>
    <mergeCell ref="AR73:AT73"/>
    <mergeCell ref="AR74:AT74"/>
    <mergeCell ref="AR75:AT75"/>
    <mergeCell ref="AR76:AT76"/>
    <mergeCell ref="AR77:AT77"/>
    <mergeCell ref="AR78:AT78"/>
    <mergeCell ref="AR71:AT71"/>
    <mergeCell ref="AR63:AT63"/>
    <mergeCell ref="AR64:AT64"/>
    <mergeCell ref="AR62:AT62"/>
    <mergeCell ref="AR79:AT79"/>
    <mergeCell ref="H11:I11"/>
    <mergeCell ref="H13:I13"/>
    <mergeCell ref="AR50:AT50"/>
    <mergeCell ref="AR31:AT31"/>
    <mergeCell ref="AR33:AT33"/>
    <mergeCell ref="AR34:AT34"/>
    <mergeCell ref="AR35:AT35"/>
    <mergeCell ref="AR36:AT36"/>
    <mergeCell ref="AR37:AT37"/>
    <mergeCell ref="AR38:AT38"/>
    <mergeCell ref="AR39:AT39"/>
    <mergeCell ref="AR40:AT40"/>
    <mergeCell ref="Z32:AB32"/>
    <mergeCell ref="AC32:AD32"/>
    <mergeCell ref="AG32:AI32"/>
    <mergeCell ref="AM32:AO32"/>
    <mergeCell ref="AP32:AQ32"/>
    <mergeCell ref="AR32:AT32"/>
    <mergeCell ref="K35:M35"/>
    <mergeCell ref="K36:M36"/>
    <mergeCell ref="K37:M37"/>
    <mergeCell ref="K38:M38"/>
    <mergeCell ref="K39:M39"/>
    <mergeCell ref="K40:M40"/>
    <mergeCell ref="AR51:AT51"/>
    <mergeCell ref="AR57:AT57"/>
    <mergeCell ref="AR58:AT58"/>
    <mergeCell ref="AR59:AT59"/>
    <mergeCell ref="AR60:AT60"/>
    <mergeCell ref="AR61:AT61"/>
    <mergeCell ref="AR41:AT41"/>
    <mergeCell ref="AR42:AT42"/>
    <mergeCell ref="AR43:AT43"/>
    <mergeCell ref="AR44:AT44"/>
    <mergeCell ref="AR45:AT45"/>
    <mergeCell ref="D6:M6"/>
    <mergeCell ref="P6:T6"/>
    <mergeCell ref="AP80:AQ80"/>
    <mergeCell ref="AR46:AT46"/>
    <mergeCell ref="AR47:AT47"/>
    <mergeCell ref="AR48:AT48"/>
    <mergeCell ref="AR49:AT49"/>
    <mergeCell ref="AR56:AT56"/>
    <mergeCell ref="AR80:AT80"/>
    <mergeCell ref="AP34:AQ34"/>
    <mergeCell ref="AP35:AQ35"/>
    <mergeCell ref="AP36:AQ36"/>
    <mergeCell ref="AP37:AQ37"/>
    <mergeCell ref="AP38:AQ38"/>
    <mergeCell ref="AP39:AQ39"/>
    <mergeCell ref="AP40:AQ40"/>
    <mergeCell ref="AP41:AQ41"/>
    <mergeCell ref="AP42:AQ42"/>
    <mergeCell ref="A52:O52"/>
    <mergeCell ref="K30:M30"/>
    <mergeCell ref="K31:M31"/>
    <mergeCell ref="K32:M32"/>
    <mergeCell ref="K33:M33"/>
    <mergeCell ref="K34:M34"/>
    <mergeCell ref="K50:M50"/>
    <mergeCell ref="K51:M51"/>
    <mergeCell ref="AE30:AF30"/>
    <mergeCell ref="AE31:AF31"/>
    <mergeCell ref="AE32:AF32"/>
    <mergeCell ref="AE33:AF33"/>
    <mergeCell ref="AE34:AF34"/>
    <mergeCell ref="AE35:AF35"/>
    <mergeCell ref="AE36:AF36"/>
    <mergeCell ref="AE37:AF37"/>
    <mergeCell ref="AE38:AF38"/>
    <mergeCell ref="AE48:AF48"/>
    <mergeCell ref="AE49:AF49"/>
    <mergeCell ref="AE50:AF50"/>
    <mergeCell ref="AE51:AF51"/>
    <mergeCell ref="K41:M41"/>
    <mergeCell ref="K42:M42"/>
    <mergeCell ref="K43:M43"/>
    <mergeCell ref="K44:M44"/>
    <mergeCell ref="K45:M45"/>
    <mergeCell ref="K46:M46"/>
    <mergeCell ref="K47:M47"/>
    <mergeCell ref="K48:M48"/>
    <mergeCell ref="K49:M49"/>
    <mergeCell ref="AE52:AF52"/>
    <mergeCell ref="AE39:AF39"/>
    <mergeCell ref="AE40:AF40"/>
    <mergeCell ref="AE41:AF41"/>
    <mergeCell ref="AE42:AF42"/>
    <mergeCell ref="AE43:AF43"/>
    <mergeCell ref="AE44:AF44"/>
    <mergeCell ref="AE45:AF45"/>
    <mergeCell ref="AE46:AF46"/>
    <mergeCell ref="AE47:AF47"/>
    <mergeCell ref="AJ41:AL41"/>
    <mergeCell ref="AJ42:AL42"/>
    <mergeCell ref="AJ43:AL43"/>
    <mergeCell ref="AJ44:AL44"/>
    <mergeCell ref="AJ45:AL45"/>
    <mergeCell ref="AJ46:AL46"/>
    <mergeCell ref="AJ47:AL47"/>
    <mergeCell ref="AJ48:AL48"/>
    <mergeCell ref="AJ49:AL49"/>
    <mergeCell ref="AM38:AO38"/>
    <mergeCell ref="AM39:AO39"/>
    <mergeCell ref="AM40:AO40"/>
    <mergeCell ref="AJ30:AL30"/>
    <mergeCell ref="AJ31:AL31"/>
    <mergeCell ref="AJ32:AL32"/>
    <mergeCell ref="AJ33:AL33"/>
    <mergeCell ref="AJ34:AL34"/>
    <mergeCell ref="AJ35:AL35"/>
    <mergeCell ref="AJ36:AL36"/>
    <mergeCell ref="AJ37:AL37"/>
    <mergeCell ref="AJ38:AL38"/>
    <mergeCell ref="AJ39:AL39"/>
    <mergeCell ref="AJ40:AL40"/>
    <mergeCell ref="A153:AT153"/>
    <mergeCell ref="A154:AT154"/>
    <mergeCell ref="V23:AD23"/>
    <mergeCell ref="V24:AD24"/>
    <mergeCell ref="A147:AT147"/>
    <mergeCell ref="A148:AT148"/>
    <mergeCell ref="A149:AT149"/>
    <mergeCell ref="A150:AT150"/>
    <mergeCell ref="A152:AT152"/>
    <mergeCell ref="A151:AQ151"/>
    <mergeCell ref="AM41:AO41"/>
    <mergeCell ref="AM42:AO42"/>
    <mergeCell ref="AM43:AO43"/>
    <mergeCell ref="AM44:AO44"/>
    <mergeCell ref="AM45:AO45"/>
    <mergeCell ref="AM46:AO46"/>
    <mergeCell ref="AM47:AO47"/>
    <mergeCell ref="AM52:AO52"/>
    <mergeCell ref="AM31:AO31"/>
    <mergeCell ref="AM33:AO33"/>
    <mergeCell ref="AM34:AO34"/>
    <mergeCell ref="AM35:AO35"/>
    <mergeCell ref="AM36:AO36"/>
    <mergeCell ref="AM37:AO37"/>
    <mergeCell ref="AM66:AO66"/>
    <mergeCell ref="AJ64:AL64"/>
    <mergeCell ref="AJ63:AL63"/>
    <mergeCell ref="AJ62:AL62"/>
    <mergeCell ref="AJ61:AL61"/>
    <mergeCell ref="AJ60:AL60"/>
    <mergeCell ref="AJ59:AL59"/>
    <mergeCell ref="AJ58:AL58"/>
    <mergeCell ref="AJ65:AL65"/>
    <mergeCell ref="AJ66:AL66"/>
  </mergeCells>
  <conditionalFormatting sqref="M1">
    <cfRule type="containsText" dxfId="1" priority="1" operator="containsText" text="Selecione">
      <formula>NOT(ISERROR(SEARCH("Selecione",M1)))</formula>
    </cfRule>
  </conditionalFormatting>
  <dataValidations count="3">
    <dataValidation allowBlank="1" showInputMessage="1" showErrorMessage="1" promptTitle="Atenção:" prompt="Considera-se Contato Comercial, a pessoa indicada para tratar assuntos relacionados à Proposta, tais como preços, impostos, etc." sqref="E8" xr:uid="{00000000-0002-0000-0000-000000000000}"/>
    <dataValidation type="list" allowBlank="1" showInputMessage="1" showErrorMessage="1" sqref="AE11:AG11" xr:uid="{00000000-0002-0000-0000-000001000000}">
      <formula1>"Sim,Não"</formula1>
    </dataValidation>
    <dataValidation type="decimal" operator="greaterThan" allowBlank="1" showInputMessage="1" showErrorMessage="1" sqref="AE13:AG15" xr:uid="{00000000-0002-0000-0000-000002000000}">
      <formula1>-1</formula1>
    </dataValidation>
  </dataValidations>
  <pageMargins left="0.39370078740157483" right="0.39370078740157483" top="0.98425196850393704" bottom="0.59055118110236227" header="1.4960629921259843" footer="0.31496062992125984"/>
  <pageSetup paperSize="9" scale="37" fitToHeight="0" orientation="landscape" horizontalDpi="1200" verticalDpi="1200" r:id="rId1"/>
  <headerFooter>
    <oddHeader>&amp;R&amp;"Arial,Normal"&amp;10Página &amp;P de &amp;N</oddHeader>
    <oddFooter>&amp;L&amp;"Times,Normal"&amp;12AQ999 - rev. inicial - 06/10/2015&amp;R&amp;"Times,Normal"Pareceres Jurídicos 03673/10, 11297/08, 15292/10, 19515/13, 19803/13, 20194/13 e 20361/13._x000D_&amp;1#&amp;"Calibri"&amp;10&amp;K000000 Classificação: Público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'https://cemigbr.sharepoint.com/sites/COMS/Documentos Compartilhados/CONTRATAÇÃO/1 - Licitação/Materiais/Pregão/530-I15150 - Religador Trifásico_LFRS/Edital/Português/[P - Planilha Objeto - Lote 1 (Nacional) somente REAL.xlsx]Base de Dados,não excluir!!!!'!#REF!</xm:f>
          </x14:formula1>
          <xm:sqref>G142:H142</xm:sqref>
        </x14:dataValidation>
        <x14:dataValidation type="list" allowBlank="1" showInputMessage="1" showErrorMessage="1" xr:uid="{00000000-0002-0000-0000-000004000000}">
          <x14:formula1>
            <xm:f>'Base Dados'!$A$3:$A$16</xm:f>
          </x14:formula1>
          <xm:sqref>L142:R142</xm:sqref>
        </x14:dataValidation>
        <x14:dataValidation type="list" allowBlank="1" showInputMessage="1" xr:uid="{00000000-0002-0000-0000-000005000000}">
          <x14:formula1>
            <xm:f>'https://cemigbr.sharepoint.com/sites/COMS/Documentos Compartilhados/CONTRATAÇÃO/1 - Licitação/Materiais/Pregão/530-I15150 - Religador Trifásico_LFRS/Edital/Português/[P - Planilha Objeto - Lote 1 (Nacional) somente REAL.xlsx]Base de Dados,não excluir!!!!'!#REF!</xm:f>
          </x14:formula1>
          <xm:sqref>M1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0774C-096A-43E2-BA2D-3DDC349A742B}">
  <sheetPr>
    <pageSetUpPr fitToPage="1"/>
  </sheetPr>
  <dimension ref="A1:AU154"/>
  <sheetViews>
    <sheetView showGridLines="0" topLeftCell="A8" zoomScaleNormal="100" workbookViewId="0">
      <selection activeCell="B31" sqref="B31:M36"/>
    </sheetView>
  </sheetViews>
  <sheetFormatPr defaultColWidth="0" defaultRowHeight="14.25" customHeight="1" zeroHeight="1" x14ac:dyDescent="0.2"/>
  <cols>
    <col min="1" max="1" width="4.42578125" style="1" customWidth="1"/>
    <col min="2" max="2" width="6.5703125" style="1" customWidth="1"/>
    <col min="3" max="3" width="6.85546875" style="1" customWidth="1"/>
    <col min="4" max="4" width="4.7109375" style="1" customWidth="1"/>
    <col min="5" max="5" width="12.7109375" style="1" customWidth="1"/>
    <col min="6" max="10" width="6.7109375" style="1" customWidth="1"/>
    <col min="11" max="13" width="10.7109375" style="1" customWidth="1"/>
    <col min="14" max="14" width="5.7109375" style="1" customWidth="1"/>
    <col min="15" max="15" width="4.7109375" style="1" customWidth="1"/>
    <col min="16" max="16" width="7.28515625" style="1" customWidth="1"/>
    <col min="17" max="17" width="5.28515625" style="1" customWidth="1"/>
    <col min="18" max="46" width="4.28515625" style="1" customWidth="1"/>
    <col min="47" max="47" width="4.7109375" style="1" customWidth="1"/>
    <col min="48" max="16384" width="4.7109375" style="1" hidden="1"/>
  </cols>
  <sheetData>
    <row r="1" spans="1:46" ht="38.25" customHeight="1" x14ac:dyDescent="0.25">
      <c r="A1" s="73" t="s">
        <v>0</v>
      </c>
      <c r="B1" s="73"/>
      <c r="C1" s="73"/>
      <c r="D1" s="73"/>
      <c r="E1" s="73"/>
      <c r="F1" s="73"/>
      <c r="G1" s="73"/>
      <c r="I1" s="73"/>
      <c r="J1" s="73"/>
      <c r="K1" s="73"/>
      <c r="L1"/>
      <c r="M1" s="74"/>
      <c r="O1" s="73"/>
      <c r="P1" s="38"/>
      <c r="Q1" s="39"/>
      <c r="S1" s="75"/>
      <c r="T1" s="75"/>
      <c r="U1" s="75"/>
      <c r="W1" s="75"/>
      <c r="X1" s="75"/>
      <c r="Y1"/>
      <c r="AA1" s="26"/>
      <c r="AB1" s="26"/>
      <c r="AN1" s="206" t="s">
        <v>1</v>
      </c>
      <c r="AO1" s="206"/>
      <c r="AP1" s="206"/>
      <c r="AQ1" s="206"/>
      <c r="AR1" s="206"/>
      <c r="AS1" s="206"/>
      <c r="AT1" s="206"/>
    </row>
    <row r="2" spans="1:46" ht="2.25" customHeight="1" thickBot="1" x14ac:dyDescent="0.25">
      <c r="A2" s="40"/>
      <c r="B2" s="41"/>
      <c r="C2" s="40"/>
      <c r="D2" s="40"/>
      <c r="E2" s="41"/>
      <c r="F2" s="41"/>
      <c r="G2" s="41"/>
      <c r="H2" s="76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0"/>
      <c r="W2" s="41"/>
      <c r="X2" s="40"/>
      <c r="Y2" s="40"/>
      <c r="Z2" s="41"/>
      <c r="AA2" s="41"/>
      <c r="AB2" s="41"/>
      <c r="AC2" s="76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</row>
    <row r="3" spans="1:46" ht="7.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3"/>
      <c r="AL3" s="42"/>
      <c r="AM3" s="42"/>
      <c r="AN3" s="42"/>
      <c r="AO3" s="42"/>
      <c r="AP3" s="42"/>
      <c r="AQ3" s="42"/>
      <c r="AR3" s="42"/>
      <c r="AS3" s="43"/>
      <c r="AT3" s="43"/>
    </row>
    <row r="4" spans="1:46" ht="22.5" customHeight="1" x14ac:dyDescent="0.2">
      <c r="A4" s="50" t="s">
        <v>2</v>
      </c>
      <c r="C4" s="80">
        <v>2</v>
      </c>
      <c r="E4" s="44"/>
      <c r="F4" s="44"/>
      <c r="G4" s="44"/>
      <c r="H4" s="44"/>
      <c r="I4" s="44"/>
      <c r="P4" s="45" t="s">
        <v>3</v>
      </c>
      <c r="Q4" s="173" t="s">
        <v>4</v>
      </c>
      <c r="R4" s="173"/>
      <c r="S4" s="173"/>
      <c r="T4" s="173"/>
      <c r="AM4" s="45" t="s">
        <v>5</v>
      </c>
      <c r="AN4" s="175" t="str">
        <f>IF(ISBLANK(AE15),"",IF(H10="SIM",(SUM(AR13:AT26)-AR23)*$AE$16,(SUM(AR13:AT26))*$AE$16))</f>
        <v/>
      </c>
      <c r="AO4" s="175"/>
      <c r="AP4" s="175"/>
      <c r="AQ4" s="175"/>
      <c r="AR4" s="175"/>
      <c r="AS4" s="175"/>
      <c r="AT4" s="175"/>
    </row>
    <row r="5" spans="1:46" ht="6.7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9"/>
      <c r="K5" s="49"/>
      <c r="L5" s="48"/>
      <c r="M5" s="48"/>
      <c r="N5" s="48"/>
      <c r="O5" s="49"/>
      <c r="P5" s="49"/>
      <c r="Q5" s="48"/>
      <c r="S5" s="46"/>
      <c r="T5" s="46"/>
      <c r="U5" s="174"/>
      <c r="V5" s="174"/>
      <c r="W5" s="174"/>
      <c r="X5" s="174"/>
      <c r="AD5" s="11"/>
      <c r="AE5" s="12"/>
    </row>
    <row r="6" spans="1:46" ht="18.75" customHeight="1" x14ac:dyDescent="0.25">
      <c r="A6" s="46" t="s">
        <v>6</v>
      </c>
      <c r="B6" s="77"/>
      <c r="C6" s="78"/>
      <c r="D6" s="138" t="s">
        <v>7</v>
      </c>
      <c r="E6" s="139"/>
      <c r="F6" s="139"/>
      <c r="G6" s="139"/>
      <c r="H6" s="139"/>
      <c r="I6" s="139"/>
      <c r="J6" s="139"/>
      <c r="K6" s="139"/>
      <c r="L6" s="139"/>
      <c r="M6" s="140"/>
      <c r="O6" s="45" t="s">
        <v>8</v>
      </c>
      <c r="P6" s="141"/>
      <c r="Q6" s="142"/>
      <c r="R6" s="142"/>
      <c r="S6" s="142"/>
      <c r="T6" s="143"/>
      <c r="Y6" s="85"/>
      <c r="Z6" s="85"/>
      <c r="AA6" s="50"/>
      <c r="AD6" s="13"/>
      <c r="AE6" s="8"/>
      <c r="AF6" s="61"/>
      <c r="AG6" s="62"/>
      <c r="AH6" s="62"/>
      <c r="AI6" s="62"/>
      <c r="AJ6" s="62"/>
      <c r="AK6" s="62"/>
      <c r="AL6" s="62"/>
      <c r="AN6" s="63"/>
    </row>
    <row r="7" spans="1:46" ht="3" customHeight="1" x14ac:dyDescent="0.25">
      <c r="A7" s="46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W7" s="64"/>
      <c r="X7" s="64"/>
      <c r="Y7" s="64"/>
      <c r="Z7" s="64"/>
      <c r="AA7" s="50"/>
      <c r="AD7" s="13"/>
      <c r="AE7" s="8"/>
      <c r="AF7" s="61"/>
      <c r="AG7" s="62"/>
      <c r="AH7" s="62"/>
      <c r="AI7" s="62"/>
      <c r="AJ7" s="62"/>
      <c r="AK7" s="62"/>
      <c r="AL7" s="62"/>
      <c r="AN7" s="63"/>
    </row>
    <row r="8" spans="1:46" ht="18.75" customHeight="1" x14ac:dyDescent="0.2">
      <c r="A8" s="79" t="s">
        <v>9</v>
      </c>
      <c r="E8" s="203" t="s">
        <v>10</v>
      </c>
      <c r="F8" s="203"/>
      <c r="G8" s="203"/>
      <c r="H8" s="203"/>
      <c r="I8" s="203"/>
      <c r="J8" s="203"/>
      <c r="K8" s="203"/>
      <c r="L8" s="203"/>
      <c r="M8" s="203"/>
      <c r="N8" s="203"/>
      <c r="O8" s="202" t="s">
        <v>11</v>
      </c>
      <c r="P8" s="202"/>
      <c r="Q8" s="202"/>
      <c r="R8" s="202"/>
      <c r="S8" s="202"/>
      <c r="T8" s="202"/>
      <c r="AA8" s="10"/>
      <c r="AE8" s="8"/>
    </row>
    <row r="9" spans="1:46" ht="12" customHeight="1" x14ac:dyDescent="0.2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P9" s="42"/>
      <c r="Q9" s="42"/>
      <c r="R9" s="42"/>
      <c r="W9" s="10"/>
      <c r="X9" s="10"/>
      <c r="Y9" s="10"/>
      <c r="Z9" s="10"/>
      <c r="AA9" s="10"/>
      <c r="AC9" s="14"/>
      <c r="AE9" s="8"/>
    </row>
    <row r="10" spans="1:46" s="3" customFormat="1" ht="15.75" customHeight="1" x14ac:dyDescent="0.2">
      <c r="A10" s="6" t="s">
        <v>12</v>
      </c>
      <c r="B10" s="7"/>
      <c r="C10" s="7"/>
      <c r="D10" s="7"/>
      <c r="E10" s="7"/>
      <c r="F10" s="7"/>
      <c r="G10" s="22"/>
      <c r="H10" s="165" t="s">
        <v>13</v>
      </c>
      <c r="I10" s="165"/>
      <c r="J10" s="42"/>
      <c r="K10" s="6" t="s">
        <v>14</v>
      </c>
      <c r="L10" s="23"/>
      <c r="M10" s="23"/>
      <c r="N10" s="23"/>
      <c r="O10" s="23"/>
      <c r="P10" s="23"/>
      <c r="Q10" s="24"/>
      <c r="R10" s="182">
        <v>800</v>
      </c>
      <c r="S10" s="182"/>
      <c r="T10" s="182"/>
      <c r="U10" s="1"/>
      <c r="V10" s="6" t="s">
        <v>15</v>
      </c>
      <c r="W10" s="23"/>
      <c r="X10" s="23"/>
      <c r="Y10" s="23"/>
      <c r="Z10" s="23"/>
      <c r="AA10" s="23"/>
      <c r="AB10" s="23"/>
      <c r="AC10" s="23"/>
      <c r="AD10" s="24"/>
      <c r="AE10" s="181" t="s">
        <v>16</v>
      </c>
      <c r="AF10" s="181"/>
      <c r="AG10" s="181"/>
      <c r="AH10" s="1"/>
      <c r="AI10" s="6" t="s">
        <v>17</v>
      </c>
      <c r="AJ10" s="25"/>
      <c r="AK10" s="25"/>
      <c r="AL10" s="25"/>
      <c r="AM10" s="25"/>
      <c r="AN10" s="25"/>
      <c r="AO10" s="25"/>
      <c r="AP10" s="25"/>
      <c r="AQ10" s="22"/>
      <c r="AR10" s="161" t="str">
        <f>IF(AE15="","",((INT(AE15/1000/12)+1)*H15*H24)/AE16)</f>
        <v/>
      </c>
      <c r="AS10" s="161"/>
      <c r="AT10" s="161"/>
    </row>
    <row r="11" spans="1:46" s="3" customFormat="1" ht="15.75" customHeight="1" x14ac:dyDescent="0.2">
      <c r="A11" s="86" t="s">
        <v>18</v>
      </c>
      <c r="B11" s="87"/>
      <c r="C11" s="87"/>
      <c r="D11" s="87"/>
      <c r="E11" s="87"/>
      <c r="F11" s="87"/>
      <c r="G11" s="88"/>
      <c r="H11" s="154">
        <v>5.1203000000000003</v>
      </c>
      <c r="I11" s="154"/>
      <c r="J11" s="89"/>
      <c r="K11" s="86" t="s">
        <v>19</v>
      </c>
      <c r="L11" s="90"/>
      <c r="M11" s="90"/>
      <c r="N11" s="90"/>
      <c r="O11" s="90"/>
      <c r="P11" s="90"/>
      <c r="Q11" s="91"/>
      <c r="R11" s="182">
        <v>600</v>
      </c>
      <c r="S11" s="182"/>
      <c r="T11" s="182"/>
      <c r="U11" s="1"/>
      <c r="V11" s="6" t="s">
        <v>20</v>
      </c>
      <c r="W11" s="23"/>
      <c r="X11" s="23"/>
      <c r="Y11" s="23"/>
      <c r="Z11" s="23"/>
      <c r="AA11" s="23"/>
      <c r="AB11" s="23"/>
      <c r="AC11" s="23"/>
      <c r="AD11" s="24"/>
      <c r="AE11" s="172"/>
      <c r="AF11" s="172"/>
      <c r="AG11" s="172"/>
      <c r="AH11" s="1"/>
      <c r="AI11" s="6" t="s">
        <v>21</v>
      </c>
      <c r="AJ11" s="25"/>
      <c r="AK11" s="25"/>
      <c r="AL11" s="25"/>
      <c r="AM11" s="25"/>
      <c r="AN11" s="25"/>
      <c r="AO11" s="25"/>
      <c r="AP11" s="25"/>
      <c r="AQ11" s="22"/>
      <c r="AR11" s="161" t="str">
        <f>IF(ISBLANK(AE15),"",(AR14+AR15+AR16)*H25)</f>
        <v/>
      </c>
      <c r="AS11" s="161"/>
      <c r="AT11" s="161"/>
    </row>
    <row r="12" spans="1:46" s="3" customFormat="1" ht="15.75" customHeight="1" x14ac:dyDescent="0.2">
      <c r="A12" s="86" t="s">
        <v>22</v>
      </c>
      <c r="B12" s="92"/>
      <c r="C12" s="92"/>
      <c r="D12" s="92"/>
      <c r="E12" s="92"/>
      <c r="F12" s="92"/>
      <c r="G12" s="92"/>
      <c r="H12" s="189">
        <v>1.420413550266E-2</v>
      </c>
      <c r="I12" s="190"/>
      <c r="J12" s="93"/>
      <c r="K12" s="86" t="s">
        <v>23</v>
      </c>
      <c r="L12" s="90"/>
      <c r="M12" s="90"/>
      <c r="N12" s="90"/>
      <c r="O12" s="90"/>
      <c r="P12" s="90"/>
      <c r="Q12" s="91"/>
      <c r="R12" s="188">
        <v>500</v>
      </c>
      <c r="S12" s="188"/>
      <c r="T12" s="188"/>
      <c r="U12" s="1"/>
      <c r="V12" s="6" t="s">
        <v>24</v>
      </c>
      <c r="W12" s="23"/>
      <c r="X12" s="23"/>
      <c r="Y12" s="23"/>
      <c r="Z12" s="23"/>
      <c r="AA12" s="23"/>
      <c r="AB12" s="23"/>
      <c r="AC12" s="23"/>
      <c r="AD12" s="24"/>
      <c r="AE12" s="172"/>
      <c r="AF12" s="172"/>
      <c r="AG12" s="172"/>
      <c r="AH12" s="1"/>
      <c r="AI12" s="6" t="s">
        <v>25</v>
      </c>
      <c r="AJ12" s="25"/>
      <c r="AK12" s="25"/>
      <c r="AL12" s="25"/>
      <c r="AM12" s="25"/>
      <c r="AN12" s="25"/>
      <c r="AO12" s="25"/>
      <c r="AP12" s="25"/>
      <c r="AQ12" s="22"/>
      <c r="AR12" s="161" t="str">
        <f>IF(ISBLANK(AE15),"",#REF!)</f>
        <v/>
      </c>
      <c r="AS12" s="161"/>
      <c r="AT12" s="161"/>
    </row>
    <row r="13" spans="1:46" s="3" customFormat="1" ht="15.75" customHeight="1" x14ac:dyDescent="0.2">
      <c r="A13" s="86" t="s">
        <v>26</v>
      </c>
      <c r="B13" s="87"/>
      <c r="C13" s="87"/>
      <c r="D13" s="87"/>
      <c r="E13" s="87"/>
      <c r="F13" s="87"/>
      <c r="G13" s="94"/>
      <c r="H13" s="155">
        <f>H11*(1+H12)</f>
        <v>5.1930294350142709</v>
      </c>
      <c r="I13" s="155"/>
      <c r="J13" s="89"/>
      <c r="K13" s="86" t="s">
        <v>27</v>
      </c>
      <c r="L13" s="90"/>
      <c r="M13" s="90"/>
      <c r="N13" s="90"/>
      <c r="O13" s="90"/>
      <c r="P13" s="90"/>
      <c r="Q13" s="91"/>
      <c r="R13" s="182">
        <v>400</v>
      </c>
      <c r="S13" s="182"/>
      <c r="T13" s="182"/>
      <c r="U13" s="1"/>
      <c r="V13" s="6" t="s">
        <v>28</v>
      </c>
      <c r="W13" s="23"/>
      <c r="X13" s="23"/>
      <c r="Y13" s="23"/>
      <c r="Z13" s="23"/>
      <c r="AA13" s="23"/>
      <c r="AB13" s="23"/>
      <c r="AC13" s="23"/>
      <c r="AD13" s="24"/>
      <c r="AE13" s="179"/>
      <c r="AF13" s="179"/>
      <c r="AG13" s="179"/>
      <c r="AH13" s="1"/>
      <c r="AI13" s="6" t="s">
        <v>29</v>
      </c>
      <c r="AJ13" s="25"/>
      <c r="AK13" s="25"/>
      <c r="AL13" s="25"/>
      <c r="AM13" s="25"/>
      <c r="AN13" s="25"/>
      <c r="AO13" s="25"/>
      <c r="AP13" s="25"/>
      <c r="AQ13" s="22"/>
      <c r="AR13" s="161" t="str">
        <f>IF(ISBLANK(AE15),"",SUM(AE18:AG24,AR10:AT12))</f>
        <v/>
      </c>
      <c r="AS13" s="161"/>
      <c r="AT13" s="161"/>
    </row>
    <row r="14" spans="1:46" s="3" customFormat="1" ht="15.75" customHeight="1" x14ac:dyDescent="0.2">
      <c r="A14" s="86" t="s">
        <v>30</v>
      </c>
      <c r="B14" s="87"/>
      <c r="C14" s="87"/>
      <c r="D14" s="87"/>
      <c r="E14" s="87"/>
      <c r="F14" s="87"/>
      <c r="G14" s="88"/>
      <c r="H14" s="166">
        <v>1</v>
      </c>
      <c r="I14" s="167"/>
      <c r="J14" s="89"/>
      <c r="K14" s="86" t="s">
        <v>31</v>
      </c>
      <c r="L14" s="90"/>
      <c r="M14" s="90"/>
      <c r="N14" s="90"/>
      <c r="O14" s="90"/>
      <c r="P14" s="90"/>
      <c r="Q14" s="91"/>
      <c r="R14" s="182">
        <v>606</v>
      </c>
      <c r="S14" s="182"/>
      <c r="T14" s="182"/>
      <c r="U14" s="1"/>
      <c r="V14" s="6" t="s">
        <v>32</v>
      </c>
      <c r="W14" s="23"/>
      <c r="X14" s="23"/>
      <c r="Y14" s="23"/>
      <c r="Z14" s="23"/>
      <c r="AA14" s="23"/>
      <c r="AB14" s="23"/>
      <c r="AC14" s="23"/>
      <c r="AD14" s="24"/>
      <c r="AE14" s="179"/>
      <c r="AF14" s="179"/>
      <c r="AG14" s="179"/>
      <c r="AH14" s="1"/>
      <c r="AI14" s="6" t="s">
        <v>33</v>
      </c>
      <c r="AJ14" s="25"/>
      <c r="AK14" s="25"/>
      <c r="AL14" s="25"/>
      <c r="AM14" s="25"/>
      <c r="AN14" s="25"/>
      <c r="AO14" s="25"/>
      <c r="AP14" s="25"/>
      <c r="AQ14" s="22"/>
      <c r="AR14" s="178" t="str">
        <f>IF(ISBLANK(AE15),"",P52+#REF!+#REF!)</f>
        <v/>
      </c>
      <c r="AS14" s="178"/>
      <c r="AT14" s="178"/>
    </row>
    <row r="15" spans="1:46" s="3" customFormat="1" ht="15.75" customHeight="1" x14ac:dyDescent="0.2">
      <c r="A15" s="86" t="s">
        <v>34</v>
      </c>
      <c r="B15" s="87"/>
      <c r="C15" s="87"/>
      <c r="D15" s="87"/>
      <c r="E15" s="87"/>
      <c r="F15" s="87"/>
      <c r="G15" s="88"/>
      <c r="H15" s="168">
        <v>450</v>
      </c>
      <c r="I15" s="169"/>
      <c r="J15" s="89"/>
      <c r="K15" s="86" t="s">
        <v>35</v>
      </c>
      <c r="L15" s="90"/>
      <c r="M15" s="90"/>
      <c r="N15" s="90"/>
      <c r="O15" s="90"/>
      <c r="P15" s="90"/>
      <c r="Q15" s="91"/>
      <c r="R15" s="182">
        <v>115.67</v>
      </c>
      <c r="S15" s="182"/>
      <c r="T15" s="182"/>
      <c r="U15" s="1"/>
      <c r="V15" s="6" t="s">
        <v>36</v>
      </c>
      <c r="W15" s="23"/>
      <c r="X15" s="23"/>
      <c r="Y15" s="23"/>
      <c r="Z15" s="23"/>
      <c r="AA15" s="23"/>
      <c r="AB15" s="23"/>
      <c r="AC15" s="23"/>
      <c r="AD15" s="24"/>
      <c r="AE15" s="179"/>
      <c r="AF15" s="179"/>
      <c r="AG15" s="179"/>
      <c r="AH15" s="1"/>
      <c r="AI15" s="6" t="s">
        <v>37</v>
      </c>
      <c r="AJ15" s="25"/>
      <c r="AK15" s="25"/>
      <c r="AL15" s="25"/>
      <c r="AM15" s="25"/>
      <c r="AN15" s="25"/>
      <c r="AO15" s="25"/>
      <c r="AP15" s="25"/>
      <c r="AQ15" s="22"/>
      <c r="AR15" s="178" t="str">
        <f>IF(ISBLANK(AE15),"",R52)</f>
        <v/>
      </c>
      <c r="AS15" s="178"/>
      <c r="AT15" s="178"/>
    </row>
    <row r="16" spans="1:46" s="3" customFormat="1" ht="15.75" customHeight="1" x14ac:dyDescent="0.2">
      <c r="A16" s="86" t="s">
        <v>38</v>
      </c>
      <c r="B16" s="87"/>
      <c r="C16" s="87"/>
      <c r="D16" s="87"/>
      <c r="E16" s="87"/>
      <c r="F16" s="87"/>
      <c r="G16" s="88"/>
      <c r="H16" s="170">
        <v>0.05</v>
      </c>
      <c r="I16" s="171"/>
      <c r="J16" s="89"/>
      <c r="K16" s="86" t="s">
        <v>39</v>
      </c>
      <c r="L16" s="90"/>
      <c r="M16" s="90"/>
      <c r="N16" s="90"/>
      <c r="O16" s="90"/>
      <c r="P16" s="90"/>
      <c r="Q16" s="91"/>
      <c r="R16" s="182">
        <f>38.56*2</f>
        <v>77.12</v>
      </c>
      <c r="S16" s="182"/>
      <c r="T16" s="182"/>
      <c r="U16" s="1"/>
      <c r="V16" s="6" t="s">
        <v>40</v>
      </c>
      <c r="W16" s="23"/>
      <c r="X16" s="23"/>
      <c r="Y16" s="23"/>
      <c r="Z16" s="23"/>
      <c r="AA16" s="23"/>
      <c r="AB16" s="23"/>
      <c r="AC16" s="23"/>
      <c r="AD16" s="24"/>
      <c r="AE16" s="180" t="str">
        <f>IF(ISBLANK(AE15),"",IF(AE10="EURO",R26,IF(AE10="Dolar",H13,"X")))</f>
        <v/>
      </c>
      <c r="AF16" s="180"/>
      <c r="AG16" s="180"/>
      <c r="AH16" s="1"/>
      <c r="AI16" s="6" t="s">
        <v>41</v>
      </c>
      <c r="AJ16" s="25"/>
      <c r="AK16" s="25"/>
      <c r="AL16" s="25"/>
      <c r="AM16" s="25"/>
      <c r="AN16" s="25"/>
      <c r="AO16" s="25"/>
      <c r="AP16" s="25"/>
      <c r="AQ16" s="22"/>
      <c r="AR16" s="178" t="str">
        <f>IF(ISBLANK(AE15),"",#REF!+#REF!)</f>
        <v/>
      </c>
      <c r="AS16" s="178"/>
      <c r="AT16" s="178"/>
    </row>
    <row r="17" spans="1:46" s="3" customFormat="1" ht="15.75" customHeight="1" x14ac:dyDescent="0.2">
      <c r="A17" s="86" t="s">
        <v>42</v>
      </c>
      <c r="B17" s="87"/>
      <c r="C17" s="87"/>
      <c r="D17" s="87"/>
      <c r="E17" s="87"/>
      <c r="F17" s="87"/>
      <c r="G17" s="88"/>
      <c r="H17" s="170">
        <v>1.6500000000000001E-2</v>
      </c>
      <c r="I17" s="171"/>
      <c r="J17" s="89"/>
      <c r="K17" s="86" t="s">
        <v>43</v>
      </c>
      <c r="L17" s="90"/>
      <c r="M17" s="90"/>
      <c r="N17" s="90"/>
      <c r="O17" s="90"/>
      <c r="P17" s="90"/>
      <c r="Q17" s="91"/>
      <c r="R17" s="182">
        <v>151.88</v>
      </c>
      <c r="S17" s="182"/>
      <c r="T17" s="182"/>
      <c r="U17" s="1"/>
      <c r="V17" s="6" t="s">
        <v>44</v>
      </c>
      <c r="W17" s="23"/>
      <c r="X17" s="23"/>
      <c r="Y17" s="23"/>
      <c r="Z17" s="23"/>
      <c r="AA17" s="23"/>
      <c r="AB17" s="23"/>
      <c r="AC17" s="23"/>
      <c r="AD17" s="24"/>
      <c r="AE17" s="177" t="str">
        <f>IF(ISBLANK(AE15),"",AE13+AE14)</f>
        <v/>
      </c>
      <c r="AF17" s="177"/>
      <c r="AG17" s="177"/>
      <c r="AH17" s="1"/>
      <c r="AI17" s="6" t="s">
        <v>45</v>
      </c>
      <c r="AJ17" s="25"/>
      <c r="AK17" s="25"/>
      <c r="AL17" s="25"/>
      <c r="AM17" s="25"/>
      <c r="AN17" s="25"/>
      <c r="AO17" s="25"/>
      <c r="AP17" s="25"/>
      <c r="AQ17" s="22"/>
      <c r="AR17" s="178" t="str">
        <f>IF(ISBLANK(AE15),"",U52+#REF!+#REF!)</f>
        <v/>
      </c>
      <c r="AS17" s="178"/>
      <c r="AT17" s="178"/>
    </row>
    <row r="18" spans="1:46" s="3" customFormat="1" ht="15.75" customHeight="1" x14ac:dyDescent="0.2">
      <c r="A18" s="86" t="s">
        <v>46</v>
      </c>
      <c r="B18" s="87"/>
      <c r="C18" s="87"/>
      <c r="D18" s="87"/>
      <c r="E18" s="87"/>
      <c r="F18" s="87"/>
      <c r="G18" s="88"/>
      <c r="H18" s="170">
        <v>7.5999999999999998E-2</v>
      </c>
      <c r="I18" s="171"/>
      <c r="J18" s="89"/>
      <c r="K18" s="86" t="s">
        <v>47</v>
      </c>
      <c r="L18" s="90"/>
      <c r="M18" s="90"/>
      <c r="N18" s="90"/>
      <c r="O18" s="90"/>
      <c r="P18" s="90"/>
      <c r="Q18" s="91"/>
      <c r="R18" s="182">
        <v>1817.09</v>
      </c>
      <c r="S18" s="182"/>
      <c r="T18" s="182"/>
      <c r="U18" s="1"/>
      <c r="V18" s="6" t="s">
        <v>48</v>
      </c>
      <c r="W18" s="23"/>
      <c r="X18" s="23"/>
      <c r="Y18" s="23"/>
      <c r="Z18" s="23"/>
      <c r="AA18" s="23"/>
      <c r="AB18" s="23"/>
      <c r="AC18" s="23"/>
      <c r="AD18" s="24"/>
      <c r="AE18" s="161" t="str">
        <f>IF(ISBLANK(AE15),"",IF(AE11="SIM",0,AR14*H21))</f>
        <v/>
      </c>
      <c r="AF18" s="161"/>
      <c r="AG18" s="161"/>
      <c r="AH18" s="1"/>
      <c r="AI18" s="6" t="s">
        <v>49</v>
      </c>
      <c r="AJ18" s="25"/>
      <c r="AK18" s="25"/>
      <c r="AL18" s="25"/>
      <c r="AM18" s="25"/>
      <c r="AN18" s="25"/>
      <c r="AO18" s="25"/>
      <c r="AP18" s="25"/>
      <c r="AQ18" s="22"/>
      <c r="AR18" s="178" t="str">
        <f>IF(ISBLANK(AE15),"",W52+#REF!+#REF!)</f>
        <v/>
      </c>
      <c r="AS18" s="178"/>
      <c r="AT18" s="178"/>
    </row>
    <row r="19" spans="1:46" s="3" customFormat="1" ht="15.75" customHeight="1" x14ac:dyDescent="0.2">
      <c r="A19" s="86" t="s">
        <v>50</v>
      </c>
      <c r="B19" s="87"/>
      <c r="C19" s="87"/>
      <c r="D19" s="87"/>
      <c r="E19" s="87"/>
      <c r="F19" s="87"/>
      <c r="G19" s="88"/>
      <c r="H19" s="170">
        <v>3.8E-3</v>
      </c>
      <c r="I19" s="171"/>
      <c r="J19" s="89"/>
      <c r="K19" s="86" t="s">
        <v>51</v>
      </c>
      <c r="L19" s="90"/>
      <c r="M19" s="90"/>
      <c r="N19" s="90"/>
      <c r="O19" s="90"/>
      <c r="P19" s="90"/>
      <c r="Q19" s="91"/>
      <c r="R19" s="182">
        <v>0</v>
      </c>
      <c r="S19" s="182"/>
      <c r="T19" s="182"/>
      <c r="U19" s="1"/>
      <c r="V19" s="6" t="s">
        <v>52</v>
      </c>
      <c r="W19" s="23"/>
      <c r="X19" s="23"/>
      <c r="Y19" s="23"/>
      <c r="Z19" s="23"/>
      <c r="AA19" s="23"/>
      <c r="AB19" s="23"/>
      <c r="AC19" s="23"/>
      <c r="AD19" s="24"/>
      <c r="AE19" s="161" t="str">
        <f>IF(ISBLANK(AE15),"",(((AE13*R10)+(AE14*R11))/AE16))</f>
        <v/>
      </c>
      <c r="AF19" s="161"/>
      <c r="AG19" s="161"/>
      <c r="AH19" s="1"/>
      <c r="AI19" s="6" t="s">
        <v>53</v>
      </c>
      <c r="AJ19" s="25"/>
      <c r="AK19" s="25"/>
      <c r="AL19" s="25"/>
      <c r="AM19" s="25"/>
      <c r="AN19" s="25"/>
      <c r="AO19" s="25"/>
      <c r="AP19" s="25"/>
      <c r="AQ19" s="22"/>
      <c r="AR19" s="178" t="str">
        <f>IF(ISBLANK(AE15),"",Z52+#REF!+#REF!)</f>
        <v/>
      </c>
      <c r="AS19" s="178"/>
      <c r="AT19" s="178"/>
    </row>
    <row r="20" spans="1:46" s="3" customFormat="1" ht="15.75" customHeight="1" x14ac:dyDescent="0.2">
      <c r="A20" s="86" t="s">
        <v>54</v>
      </c>
      <c r="B20" s="87"/>
      <c r="C20" s="87"/>
      <c r="D20" s="87"/>
      <c r="E20" s="87"/>
      <c r="F20" s="87"/>
      <c r="G20" s="88"/>
      <c r="H20" s="189">
        <v>1.4999999999999999E-2</v>
      </c>
      <c r="I20" s="190"/>
      <c r="J20" s="89"/>
      <c r="K20" s="86" t="s">
        <v>55</v>
      </c>
      <c r="L20" s="90"/>
      <c r="M20" s="90"/>
      <c r="N20" s="90"/>
      <c r="O20" s="90"/>
      <c r="P20" s="90"/>
      <c r="Q20" s="91"/>
      <c r="R20" s="182">
        <v>300</v>
      </c>
      <c r="S20" s="182"/>
      <c r="T20" s="182"/>
      <c r="U20" s="1"/>
      <c r="V20" s="6" t="s">
        <v>56</v>
      </c>
      <c r="W20" s="23"/>
      <c r="X20" s="23"/>
      <c r="Y20" s="23"/>
      <c r="Z20" s="23"/>
      <c r="AA20" s="23"/>
      <c r="AB20" s="23"/>
      <c r="AC20" s="23"/>
      <c r="AD20" s="24"/>
      <c r="AE20" s="161" t="str">
        <f>IF(ISBLANK(AE15),"",(R12+R13)*H14/AE16)</f>
        <v/>
      </c>
      <c r="AF20" s="161"/>
      <c r="AG20" s="161"/>
      <c r="AH20" s="1"/>
      <c r="AI20" s="6" t="s">
        <v>57</v>
      </c>
      <c r="AJ20" s="25"/>
      <c r="AK20" s="25"/>
      <c r="AL20" s="25"/>
      <c r="AM20" s="25"/>
      <c r="AN20" s="25"/>
      <c r="AO20" s="25"/>
      <c r="AP20" s="25"/>
      <c r="AQ20" s="22"/>
      <c r="AR20" s="178" t="str">
        <f>IF(ISBLANK(AE15),"",AJ52+#REF!+#REF!)</f>
        <v/>
      </c>
      <c r="AS20" s="178"/>
      <c r="AT20" s="178"/>
    </row>
    <row r="21" spans="1:46" s="3" customFormat="1" ht="15.75" customHeight="1" x14ac:dyDescent="0.2">
      <c r="A21" s="86" t="s">
        <v>58</v>
      </c>
      <c r="B21" s="87"/>
      <c r="C21" s="87"/>
      <c r="D21" s="87"/>
      <c r="E21" s="87"/>
      <c r="F21" s="87"/>
      <c r="G21" s="88"/>
      <c r="H21" s="170">
        <v>0.08</v>
      </c>
      <c r="I21" s="171"/>
      <c r="J21" s="89"/>
      <c r="K21" s="6" t="s">
        <v>69</v>
      </c>
      <c r="L21" s="23"/>
      <c r="M21" s="23"/>
      <c r="N21" s="23"/>
      <c r="O21" s="23"/>
      <c r="P21" s="23"/>
      <c r="Q21" s="24"/>
      <c r="R21" s="182">
        <v>1500</v>
      </c>
      <c r="S21" s="182"/>
      <c r="T21" s="182"/>
      <c r="U21" s="1"/>
      <c r="V21" s="6" t="s">
        <v>60</v>
      </c>
      <c r="W21" s="23"/>
      <c r="X21" s="23"/>
      <c r="Y21" s="23"/>
      <c r="Z21" s="23"/>
      <c r="AA21" s="23"/>
      <c r="AB21" s="23"/>
      <c r="AC21" s="23"/>
      <c r="AD21" s="24"/>
      <c r="AE21" s="161" t="str">
        <f>IF(ISBLANK(AE15),"",H19*AR14)</f>
        <v/>
      </c>
      <c r="AF21" s="161"/>
      <c r="AG21" s="161"/>
      <c r="AH21" s="1"/>
      <c r="AI21" s="6" t="s">
        <v>61</v>
      </c>
      <c r="AJ21" s="25"/>
      <c r="AK21" s="25"/>
      <c r="AL21" s="25"/>
      <c r="AM21" s="25"/>
      <c r="AN21" s="25"/>
      <c r="AO21" s="25"/>
      <c r="AP21" s="25"/>
      <c r="AQ21" s="22"/>
      <c r="AR21" s="178" t="str">
        <f>IF(ISBLANK(AE15),"",AC52+#REF!+#REF!)</f>
        <v/>
      </c>
      <c r="AS21" s="178"/>
      <c r="AT21" s="178"/>
    </row>
    <row r="22" spans="1:46" s="3" customFormat="1" ht="15.75" customHeight="1" x14ac:dyDescent="0.2">
      <c r="A22" s="86" t="s">
        <v>62</v>
      </c>
      <c r="B22" s="87"/>
      <c r="C22" s="87"/>
      <c r="D22" s="87"/>
      <c r="E22" s="87"/>
      <c r="F22" s="87"/>
      <c r="G22" s="88"/>
      <c r="H22" s="170">
        <v>1.1999999999999999E-3</v>
      </c>
      <c r="I22" s="171"/>
      <c r="J22" s="89"/>
      <c r="K22" s="86" t="s">
        <v>59</v>
      </c>
      <c r="L22" s="90"/>
      <c r="M22" s="90"/>
      <c r="N22" s="90"/>
      <c r="O22" s="90"/>
      <c r="P22" s="90"/>
      <c r="Q22" s="91"/>
      <c r="R22" s="184">
        <v>0</v>
      </c>
      <c r="S22" s="184"/>
      <c r="T22" s="184"/>
      <c r="U22" s="1"/>
      <c r="V22" s="6" t="s">
        <v>158</v>
      </c>
      <c r="W22" s="23"/>
      <c r="X22" s="23"/>
      <c r="Y22" s="23"/>
      <c r="Z22" s="23"/>
      <c r="AA22" s="23"/>
      <c r="AB22" s="23"/>
      <c r="AC22" s="23"/>
      <c r="AD22" s="24"/>
      <c r="AE22" s="161" t="str">
        <f>IF(ISBLANK(AE15),"",((R14+R15+R16+R17)*H14)/AE16)</f>
        <v/>
      </c>
      <c r="AF22" s="161"/>
      <c r="AG22" s="161"/>
      <c r="AH22" s="1"/>
      <c r="AI22" s="6" t="s">
        <v>64</v>
      </c>
      <c r="AJ22" s="25"/>
      <c r="AK22" s="25"/>
      <c r="AL22" s="25"/>
      <c r="AM22" s="25"/>
      <c r="AN22" s="25"/>
      <c r="AO22" s="25"/>
      <c r="AP22" s="25"/>
      <c r="AQ22" s="22"/>
      <c r="AR22" s="178" t="str">
        <f>IF(ISBLANK(AE15),"",AE52+#REF!+#REF!)</f>
        <v/>
      </c>
      <c r="AS22" s="178"/>
      <c r="AT22" s="178"/>
    </row>
    <row r="23" spans="1:46" s="3" customFormat="1" ht="15.75" customHeight="1" x14ac:dyDescent="0.2">
      <c r="A23" s="6" t="s">
        <v>65</v>
      </c>
      <c r="B23" s="7"/>
      <c r="C23" s="7"/>
      <c r="D23" s="7"/>
      <c r="E23" s="7"/>
      <c r="F23" s="7"/>
      <c r="G23" s="22"/>
      <c r="H23" s="170">
        <v>3.8E-3</v>
      </c>
      <c r="I23" s="171"/>
      <c r="J23" s="42"/>
      <c r="K23" s="102" t="s">
        <v>63</v>
      </c>
      <c r="L23" s="103"/>
      <c r="M23" s="103"/>
      <c r="N23" s="103"/>
      <c r="O23" s="103"/>
      <c r="P23" s="103"/>
      <c r="Q23" s="104"/>
      <c r="R23" s="187">
        <v>0.02</v>
      </c>
      <c r="S23" s="187"/>
      <c r="T23" s="187"/>
      <c r="U23" s="1"/>
      <c r="V23" s="120" t="s">
        <v>159</v>
      </c>
      <c r="W23" s="121"/>
      <c r="X23" s="121"/>
      <c r="Y23" s="121"/>
      <c r="Z23" s="121"/>
      <c r="AA23" s="121"/>
      <c r="AB23" s="121"/>
      <c r="AC23" s="121"/>
      <c r="AD23" s="122"/>
      <c r="AE23" s="161" t="str">
        <f>IF(ISBLANK(AE15),"",((R15+R16)*H14)/AE16)</f>
        <v/>
      </c>
      <c r="AF23" s="161"/>
      <c r="AG23" s="161"/>
      <c r="AH23" s="1"/>
      <c r="AI23" s="6" t="s">
        <v>67</v>
      </c>
      <c r="AJ23" s="25"/>
      <c r="AK23" s="25"/>
      <c r="AL23" s="25"/>
      <c r="AM23" s="25"/>
      <c r="AN23" s="25"/>
      <c r="AO23" s="25"/>
      <c r="AP23" s="25"/>
      <c r="AQ23" s="22"/>
      <c r="AR23" s="178" t="str">
        <f>IF(ISBLANK(AE15),"",AG52)</f>
        <v/>
      </c>
      <c r="AS23" s="178"/>
      <c r="AT23" s="178"/>
    </row>
    <row r="24" spans="1:46" s="3" customFormat="1" ht="15.75" customHeight="1" x14ac:dyDescent="0.2">
      <c r="A24" s="6" t="s">
        <v>68</v>
      </c>
      <c r="B24" s="7"/>
      <c r="C24" s="7"/>
      <c r="D24" s="7"/>
      <c r="E24" s="7"/>
      <c r="F24" s="7"/>
      <c r="G24" s="22"/>
      <c r="H24" s="207">
        <v>6</v>
      </c>
      <c r="I24" s="208"/>
      <c r="J24" s="42"/>
      <c r="K24" s="6" t="s">
        <v>66</v>
      </c>
      <c r="L24" s="23"/>
      <c r="M24" s="23"/>
      <c r="N24" s="23"/>
      <c r="O24" s="23"/>
      <c r="P24" s="23"/>
      <c r="Q24" s="24"/>
      <c r="R24" s="184">
        <v>0</v>
      </c>
      <c r="S24" s="184"/>
      <c r="T24" s="184"/>
      <c r="U24" s="1"/>
      <c r="V24" s="120" t="s">
        <v>157</v>
      </c>
      <c r="W24" s="121"/>
      <c r="X24" s="121"/>
      <c r="Y24" s="121"/>
      <c r="Z24" s="121"/>
      <c r="AA24" s="121"/>
      <c r="AB24" s="121"/>
      <c r="AC24" s="121"/>
      <c r="AD24" s="122"/>
      <c r="AE24" s="161" t="str">
        <f>IF(ISBLANK(AE15),"",((R18+R20+R21)*(AE17))/AE16)</f>
        <v/>
      </c>
      <c r="AF24" s="161"/>
      <c r="AG24" s="161"/>
      <c r="AH24" s="1"/>
      <c r="AI24" s="6" t="s">
        <v>70</v>
      </c>
      <c r="AJ24" s="25"/>
      <c r="AK24" s="25"/>
      <c r="AL24" s="25"/>
      <c r="AM24" s="25"/>
      <c r="AN24" s="25"/>
      <c r="AO24" s="25"/>
      <c r="AP24" s="25"/>
      <c r="AQ24" s="22"/>
      <c r="AR24" s="178" t="str">
        <f>IF(ISBLANK(AE15),"",#REF!+#REF!)</f>
        <v/>
      </c>
      <c r="AS24" s="178"/>
      <c r="AT24" s="178"/>
    </row>
    <row r="25" spans="1:46" s="3" customFormat="1" ht="15.75" customHeight="1" x14ac:dyDescent="0.2">
      <c r="A25" s="6" t="s">
        <v>71</v>
      </c>
      <c r="B25" s="7"/>
      <c r="C25" s="7"/>
      <c r="D25" s="7"/>
      <c r="E25" s="7"/>
      <c r="F25" s="7"/>
      <c r="G25" s="22"/>
      <c r="H25" s="189">
        <v>2E-3</v>
      </c>
      <c r="I25" s="190"/>
      <c r="J25" s="68"/>
      <c r="K25" s="4"/>
      <c r="L25" s="2"/>
      <c r="M25" s="2"/>
      <c r="N25" s="2"/>
      <c r="O25" s="2"/>
      <c r="P25" s="2"/>
      <c r="Q25" s="2"/>
      <c r="R25" s="105"/>
      <c r="S25" s="105"/>
      <c r="T25" s="105"/>
      <c r="U25" s="1"/>
      <c r="V25" s="4"/>
      <c r="W25" s="2"/>
      <c r="X25" s="2"/>
      <c r="Y25" s="2"/>
      <c r="Z25" s="2"/>
      <c r="AA25" s="2"/>
      <c r="AB25" s="2"/>
      <c r="AC25" s="2"/>
      <c r="AD25" s="2"/>
      <c r="AE25" s="176"/>
      <c r="AF25" s="176"/>
      <c r="AG25" s="176"/>
      <c r="AH25" s="1"/>
      <c r="AI25" s="6" t="s">
        <v>72</v>
      </c>
      <c r="AJ25" s="25"/>
      <c r="AK25" s="25"/>
      <c r="AL25" s="25"/>
      <c r="AM25" s="25"/>
      <c r="AN25" s="25"/>
      <c r="AO25" s="25"/>
      <c r="AP25" s="25"/>
      <c r="AQ25" s="22"/>
      <c r="AR25" s="178" t="str">
        <f>IF(ISBLANK(AE15),"",#REF!+#REF!+#REF!+#REF!)</f>
        <v/>
      </c>
      <c r="AS25" s="178"/>
      <c r="AT25" s="178"/>
    </row>
    <row r="26" spans="1:46" s="3" customFormat="1" ht="15" customHeight="1" x14ac:dyDescent="0.2">
      <c r="A26" s="204" t="s">
        <v>73</v>
      </c>
      <c r="B26" s="204"/>
      <c r="C26" s="204"/>
      <c r="D26" s="204"/>
      <c r="E26" s="204"/>
      <c r="F26" s="204"/>
      <c r="G26" s="204"/>
      <c r="H26" s="204"/>
      <c r="I26" s="204"/>
      <c r="J26" s="68"/>
      <c r="K26" s="65"/>
      <c r="L26" s="66"/>
      <c r="M26" s="66"/>
      <c r="N26" s="66"/>
      <c r="O26" s="66"/>
      <c r="P26" s="66"/>
      <c r="Q26" s="66"/>
      <c r="R26" s="185"/>
      <c r="S26" s="185"/>
      <c r="T26" s="185"/>
      <c r="U26" s="1"/>
      <c r="AH26" s="1"/>
      <c r="AI26" s="6" t="s">
        <v>74</v>
      </c>
      <c r="AJ26" s="25"/>
      <c r="AK26" s="25"/>
      <c r="AL26" s="25"/>
      <c r="AM26" s="25"/>
      <c r="AN26" s="25"/>
      <c r="AO26" s="25"/>
      <c r="AP26" s="25"/>
      <c r="AQ26" s="22"/>
      <c r="AR26" s="161" t="str">
        <f>IF(ISBLANK(AE15),"",#REF!+#REF!+#REF!+#REF!)</f>
        <v/>
      </c>
      <c r="AS26" s="161"/>
      <c r="AT26" s="161"/>
    </row>
    <row r="27" spans="1:46" s="3" customFormat="1" ht="13.5" customHeight="1" x14ac:dyDescent="0.2">
      <c r="A27" s="205"/>
      <c r="B27" s="205"/>
      <c r="C27" s="205"/>
      <c r="D27" s="205"/>
      <c r="E27" s="205"/>
      <c r="F27" s="205"/>
      <c r="G27" s="205"/>
      <c r="H27" s="205"/>
      <c r="I27" s="205"/>
      <c r="J27" s="68"/>
      <c r="K27" s="67"/>
      <c r="L27" s="67"/>
      <c r="M27" s="67"/>
      <c r="N27" s="66"/>
      <c r="O27" s="65"/>
      <c r="P27" s="69"/>
      <c r="Q27" s="69"/>
      <c r="R27" s="69"/>
      <c r="S27" s="67"/>
      <c r="T27" s="67"/>
      <c r="U27" s="1"/>
      <c r="AH27" s="1"/>
      <c r="AI27" s="4"/>
      <c r="AJ27" s="4"/>
      <c r="AK27" s="4"/>
      <c r="AL27" s="4"/>
      <c r="AM27" s="4"/>
      <c r="AN27" s="4"/>
      <c r="AR27" s="9"/>
    </row>
    <row r="28" spans="1:46" s="3" customFormat="1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4"/>
      <c r="N28" s="2"/>
      <c r="O28" s="4"/>
      <c r="P28" s="5"/>
      <c r="Q28" s="5"/>
      <c r="R28" s="5"/>
    </row>
    <row r="29" spans="1:46" ht="20.100000000000001" customHeight="1" x14ac:dyDescent="0.2">
      <c r="A29" s="81" t="s">
        <v>75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3"/>
    </row>
    <row r="30" spans="1:46" s="3" customFormat="1" ht="63.75" customHeight="1" x14ac:dyDescent="0.2">
      <c r="A30" s="17" t="s">
        <v>76</v>
      </c>
      <c r="B30" s="34" t="s">
        <v>77</v>
      </c>
      <c r="C30" s="17" t="s">
        <v>78</v>
      </c>
      <c r="D30" s="34" t="s">
        <v>79</v>
      </c>
      <c r="E30" s="34" t="s">
        <v>156</v>
      </c>
      <c r="F30" s="34" t="s">
        <v>80</v>
      </c>
      <c r="G30" s="34" t="s">
        <v>82</v>
      </c>
      <c r="H30" s="34" t="s">
        <v>154</v>
      </c>
      <c r="I30" s="34" t="s">
        <v>155</v>
      </c>
      <c r="J30" s="34" t="s">
        <v>81</v>
      </c>
      <c r="K30" s="133" t="s">
        <v>83</v>
      </c>
      <c r="L30" s="134"/>
      <c r="M30" s="150"/>
      <c r="N30" s="146" t="s">
        <v>84</v>
      </c>
      <c r="O30" s="146"/>
      <c r="P30" s="146" t="s">
        <v>85</v>
      </c>
      <c r="Q30" s="146"/>
      <c r="R30" s="146" t="s">
        <v>86</v>
      </c>
      <c r="S30" s="146"/>
      <c r="T30" s="146"/>
      <c r="U30" s="146" t="s">
        <v>87</v>
      </c>
      <c r="V30" s="146"/>
      <c r="W30" s="146" t="s">
        <v>88</v>
      </c>
      <c r="X30" s="146"/>
      <c r="Y30" s="146"/>
      <c r="Z30" s="146" t="s">
        <v>89</v>
      </c>
      <c r="AA30" s="146"/>
      <c r="AB30" s="146"/>
      <c r="AC30" s="146" t="s">
        <v>91</v>
      </c>
      <c r="AD30" s="146"/>
      <c r="AE30" s="133" t="s">
        <v>92</v>
      </c>
      <c r="AF30" s="134"/>
      <c r="AG30" s="146" t="s">
        <v>93</v>
      </c>
      <c r="AH30" s="146"/>
      <c r="AI30" s="146"/>
      <c r="AJ30" s="126" t="s">
        <v>90</v>
      </c>
      <c r="AK30" s="127"/>
      <c r="AL30" s="127"/>
      <c r="AM30" s="146" t="s">
        <v>94</v>
      </c>
      <c r="AN30" s="146"/>
      <c r="AO30" s="146"/>
      <c r="AP30" s="146" t="s">
        <v>95</v>
      </c>
      <c r="AQ30" s="146"/>
      <c r="AR30" s="146" t="s">
        <v>96</v>
      </c>
      <c r="AS30" s="146"/>
      <c r="AT30" s="146"/>
    </row>
    <row r="31" spans="1:46" s="3" customFormat="1" ht="12" customHeight="1" x14ac:dyDescent="0.2">
      <c r="A31" s="18">
        <v>1</v>
      </c>
      <c r="B31" s="19"/>
      <c r="C31" s="20"/>
      <c r="D31" s="18" t="s">
        <v>153</v>
      </c>
      <c r="E31" s="108">
        <v>85017100</v>
      </c>
      <c r="F31" s="35">
        <v>0.14399999999999999</v>
      </c>
      <c r="G31" s="35">
        <v>0</v>
      </c>
      <c r="H31" s="35">
        <v>2.1000000000000001E-2</v>
      </c>
      <c r="I31" s="35">
        <v>9.6500000000000002E-2</v>
      </c>
      <c r="J31" s="35">
        <v>0.18</v>
      </c>
      <c r="K31" s="151" t="s">
        <v>160</v>
      </c>
      <c r="L31" s="152"/>
      <c r="M31" s="153"/>
      <c r="N31" s="183"/>
      <c r="O31" s="183"/>
      <c r="P31" s="186"/>
      <c r="Q31" s="186"/>
      <c r="R31" s="124" t="str">
        <f>IF(ISBLANK(N31),"",C31*N31)</f>
        <v/>
      </c>
      <c r="S31" s="124"/>
      <c r="T31" s="124"/>
      <c r="U31" s="124" t="str">
        <f>IF(ISBLANK(N31),"",(R31+P31)*$H$22)</f>
        <v/>
      </c>
      <c r="V31" s="124"/>
      <c r="W31" s="124" t="str">
        <f>IF(ISBLANK(N31),"",IF($AE$11="SIM",0,(P31+R31+U31)*F31))</f>
        <v/>
      </c>
      <c r="X31" s="124"/>
      <c r="Y31" s="124"/>
      <c r="Z31" s="124" t="str">
        <f>IF(ISBLANK(N31),"",(P31+R31+U31+W31)*G31)</f>
        <v/>
      </c>
      <c r="AA31" s="124"/>
      <c r="AB31" s="124"/>
      <c r="AC31" s="124" t="str">
        <f>IF(ISBLANK(N31),"",H31*(P31+R31+U31))</f>
        <v/>
      </c>
      <c r="AD31" s="124"/>
      <c r="AE31" s="128" t="str">
        <f>IF(ISBLANK(N31),"",I31*(P31+R31+U31))</f>
        <v/>
      </c>
      <c r="AF31" s="129"/>
      <c r="AG31" s="124" t="str">
        <f>IF(ISBLANK(N31),"",(SUM(R31:AE31,P31,$AE$18,$AE$19,$AE$20,$AE$23))/(1-J31)*J31)</f>
        <v/>
      </c>
      <c r="AH31" s="124"/>
      <c r="AI31" s="124"/>
      <c r="AJ31" s="124" t="str">
        <f>IF(ISBLANK(N31),"",((P31+R31)*(1+$H$16)*(1+$H$17)*(1+$H$18)*$H$23)+($AE$17*AE23/$AE$16))</f>
        <v/>
      </c>
      <c r="AK31" s="124"/>
      <c r="AL31" s="124"/>
      <c r="AM31" s="124" t="str">
        <f>IF(ISBLANK(N31),"",IF($H$10="SIM",SUM(P31,R31:AG31)-AG31,SUM(P31,R31:AG31)))</f>
        <v/>
      </c>
      <c r="AN31" s="124"/>
      <c r="AO31" s="124"/>
      <c r="AP31" s="124" t="str">
        <f>IF(ISBLANK(N31),"",(AM31/($AM$52))*$AR$13)</f>
        <v/>
      </c>
      <c r="AQ31" s="124"/>
      <c r="AR31" s="145" t="str">
        <f>IF(ISBLANK(N31),"",(AM31+AP31)*$AE$16)</f>
        <v/>
      </c>
      <c r="AS31" s="145"/>
      <c r="AT31" s="145"/>
    </row>
    <row r="32" spans="1:46" s="3" customFormat="1" ht="12" customHeight="1" x14ac:dyDescent="0.2">
      <c r="A32" s="18">
        <v>2</v>
      </c>
      <c r="B32" s="19"/>
      <c r="C32" s="20"/>
      <c r="D32" s="18" t="s">
        <v>153</v>
      </c>
      <c r="E32" s="108">
        <v>85017290</v>
      </c>
      <c r="F32" s="35">
        <v>0.112</v>
      </c>
      <c r="G32" s="35">
        <v>0</v>
      </c>
      <c r="H32" s="35">
        <v>2.1000000000000001E-2</v>
      </c>
      <c r="I32" s="35">
        <v>9.6500000000000002E-2</v>
      </c>
      <c r="J32" s="35">
        <v>0.18</v>
      </c>
      <c r="K32" s="151" t="s">
        <v>161</v>
      </c>
      <c r="L32" s="152"/>
      <c r="M32" s="153"/>
      <c r="N32" s="183"/>
      <c r="O32" s="183"/>
      <c r="P32" s="186"/>
      <c r="Q32" s="186"/>
      <c r="R32" s="124" t="str">
        <f t="shared" ref="R32:R51" si="0">IF(ISBLANK(N32),"",C32*N32)</f>
        <v/>
      </c>
      <c r="S32" s="124"/>
      <c r="T32" s="124"/>
      <c r="U32" s="124" t="str">
        <f t="shared" ref="U32:U51" si="1">IF(ISBLANK(N32),"",(R32+P32)*$H$22)</f>
        <v/>
      </c>
      <c r="V32" s="124"/>
      <c r="W32" s="124" t="str">
        <f t="shared" ref="W32:W51" si="2">IF(ISBLANK(N32),"",IF($AE$11="SIM",0,(P32+R32+U32)*F32))</f>
        <v/>
      </c>
      <c r="X32" s="124"/>
      <c r="Y32" s="124"/>
      <c r="Z32" s="124" t="str">
        <f t="shared" ref="Z32:Z51" si="3">IF(ISBLANK(N32),"",(P32+R32+U32+W32)*G32)</f>
        <v/>
      </c>
      <c r="AA32" s="124"/>
      <c r="AB32" s="124"/>
      <c r="AC32" s="124" t="str">
        <f t="shared" ref="AC32:AC51" si="4">IF(ISBLANK(N32),"",H32*(P32+R32+U32))</f>
        <v/>
      </c>
      <c r="AD32" s="124"/>
      <c r="AE32" s="128" t="str">
        <f t="shared" ref="AE32:AE51" si="5">IF(ISBLANK(N32),"",I32*(P32+R32+U32))</f>
        <v/>
      </c>
      <c r="AF32" s="129"/>
      <c r="AG32" s="124" t="str">
        <f t="shared" ref="AG32:AG51" si="6">IF(ISBLANK(N32),"",(SUM(R32:AE32,P32,$AE$18,$AE$19,$AE$20,$AE$23))/(1-J32)*J32)</f>
        <v/>
      </c>
      <c r="AH32" s="124"/>
      <c r="AI32" s="124"/>
      <c r="AJ32" s="124" t="str">
        <f t="shared" ref="AJ32:AJ51" si="7">IF(ISBLANK(N32),"",((P32+R32)*(1+$H$16)*(1+$H$17)*(1+$H$18)*$H$23)+($AE$17*AE24/$AE$16))</f>
        <v/>
      </c>
      <c r="AK32" s="124"/>
      <c r="AL32" s="124"/>
      <c r="AM32" s="124" t="str">
        <f t="shared" ref="AM32:AM51" si="8">IF(ISBLANK(N32),"",IF($H$10="SIM",SUM(P32,R32:AG32)-AG32,SUM(P32,R32:AG32)))</f>
        <v/>
      </c>
      <c r="AN32" s="124"/>
      <c r="AO32" s="124"/>
      <c r="AP32" s="124" t="str">
        <f t="shared" ref="AP32:AP51" si="9">IF(ISBLANK(N32),"",(AM32/($AM$52))*$AR$13)</f>
        <v/>
      </c>
      <c r="AQ32" s="124"/>
      <c r="AR32" s="145" t="str">
        <f t="shared" ref="AR32:AR51" si="10">IF(ISBLANK(N32),"",(AM32+AP32)*$AE$16)</f>
        <v/>
      </c>
      <c r="AS32" s="145"/>
      <c r="AT32" s="145"/>
    </row>
    <row r="33" spans="1:46" s="3" customFormat="1" ht="12" x14ac:dyDescent="0.2">
      <c r="A33" s="18">
        <v>3</v>
      </c>
      <c r="B33" s="19"/>
      <c r="C33" s="20"/>
      <c r="D33" s="18" t="s">
        <v>153</v>
      </c>
      <c r="E33" s="108">
        <v>85414300</v>
      </c>
      <c r="F33" s="35">
        <v>0.06</v>
      </c>
      <c r="G33" s="35">
        <v>6.5000000000000002E-2</v>
      </c>
      <c r="H33" s="35">
        <v>2.1000000000000001E-2</v>
      </c>
      <c r="I33" s="35">
        <v>9.6500000000000002E-2</v>
      </c>
      <c r="J33" s="35">
        <v>0.18</v>
      </c>
      <c r="K33" s="151" t="s">
        <v>162</v>
      </c>
      <c r="L33" s="152"/>
      <c r="M33" s="153"/>
      <c r="N33" s="183"/>
      <c r="O33" s="183"/>
      <c r="P33" s="186"/>
      <c r="Q33" s="186"/>
      <c r="R33" s="124" t="str">
        <f t="shared" si="0"/>
        <v/>
      </c>
      <c r="S33" s="124"/>
      <c r="T33" s="124"/>
      <c r="U33" s="124" t="str">
        <f t="shared" si="1"/>
        <v/>
      </c>
      <c r="V33" s="124"/>
      <c r="W33" s="124" t="str">
        <f t="shared" si="2"/>
        <v/>
      </c>
      <c r="X33" s="124"/>
      <c r="Y33" s="124"/>
      <c r="Z33" s="124" t="str">
        <f t="shared" si="3"/>
        <v/>
      </c>
      <c r="AA33" s="124"/>
      <c r="AB33" s="124"/>
      <c r="AC33" s="124" t="str">
        <f t="shared" si="4"/>
        <v/>
      </c>
      <c r="AD33" s="124"/>
      <c r="AE33" s="128" t="str">
        <f t="shared" si="5"/>
        <v/>
      </c>
      <c r="AF33" s="129"/>
      <c r="AG33" s="124" t="str">
        <f t="shared" si="6"/>
        <v/>
      </c>
      <c r="AH33" s="124"/>
      <c r="AI33" s="124"/>
      <c r="AJ33" s="124" t="str">
        <f t="shared" si="7"/>
        <v/>
      </c>
      <c r="AK33" s="124"/>
      <c r="AL33" s="124"/>
      <c r="AM33" s="124" t="str">
        <f t="shared" si="8"/>
        <v/>
      </c>
      <c r="AN33" s="124"/>
      <c r="AO33" s="124"/>
      <c r="AP33" s="124" t="str">
        <f t="shared" si="9"/>
        <v/>
      </c>
      <c r="AQ33" s="124"/>
      <c r="AR33" s="145" t="str">
        <f t="shared" si="10"/>
        <v/>
      </c>
      <c r="AS33" s="145"/>
      <c r="AT33" s="145"/>
    </row>
    <row r="34" spans="1:46" s="3" customFormat="1" ht="12" x14ac:dyDescent="0.2">
      <c r="A34" s="18">
        <v>4</v>
      </c>
      <c r="B34" s="19"/>
      <c r="C34" s="20"/>
      <c r="D34" s="18" t="s">
        <v>153</v>
      </c>
      <c r="E34" s="106">
        <v>85044090</v>
      </c>
      <c r="F34" s="35">
        <v>0.112</v>
      </c>
      <c r="G34" s="35">
        <v>9.7500000000000003E-2</v>
      </c>
      <c r="H34" s="35">
        <v>2.1000000000000001E-2</v>
      </c>
      <c r="I34" s="35">
        <v>0.1065</v>
      </c>
      <c r="J34" s="35">
        <v>0.18</v>
      </c>
      <c r="K34" s="151" t="s">
        <v>163</v>
      </c>
      <c r="L34" s="152"/>
      <c r="M34" s="153"/>
      <c r="N34" s="191"/>
      <c r="O34" s="192"/>
      <c r="P34" s="183"/>
      <c r="Q34" s="183"/>
      <c r="R34" s="124" t="str">
        <f t="shared" si="0"/>
        <v/>
      </c>
      <c r="S34" s="124"/>
      <c r="T34" s="124"/>
      <c r="U34" s="124" t="str">
        <f t="shared" si="1"/>
        <v/>
      </c>
      <c r="V34" s="124"/>
      <c r="W34" s="124" t="str">
        <f t="shared" si="2"/>
        <v/>
      </c>
      <c r="X34" s="124"/>
      <c r="Y34" s="124"/>
      <c r="Z34" s="124" t="str">
        <f t="shared" si="3"/>
        <v/>
      </c>
      <c r="AA34" s="124"/>
      <c r="AB34" s="124"/>
      <c r="AC34" s="124" t="str">
        <f t="shared" si="4"/>
        <v/>
      </c>
      <c r="AD34" s="124"/>
      <c r="AE34" s="128" t="str">
        <f t="shared" si="5"/>
        <v/>
      </c>
      <c r="AF34" s="129"/>
      <c r="AG34" s="124" t="str">
        <f t="shared" si="6"/>
        <v/>
      </c>
      <c r="AH34" s="124"/>
      <c r="AI34" s="124"/>
      <c r="AJ34" s="124" t="str">
        <f t="shared" si="7"/>
        <v/>
      </c>
      <c r="AK34" s="124"/>
      <c r="AL34" s="124"/>
      <c r="AM34" s="124" t="str">
        <f t="shared" si="8"/>
        <v/>
      </c>
      <c r="AN34" s="124"/>
      <c r="AO34" s="124"/>
      <c r="AP34" s="124" t="str">
        <f t="shared" si="9"/>
        <v/>
      </c>
      <c r="AQ34" s="124"/>
      <c r="AR34" s="145" t="str">
        <f t="shared" si="10"/>
        <v/>
      </c>
      <c r="AS34" s="145"/>
      <c r="AT34" s="145"/>
    </row>
    <row r="35" spans="1:46" s="3" customFormat="1" ht="12" x14ac:dyDescent="0.2">
      <c r="A35" s="18">
        <v>5</v>
      </c>
      <c r="B35" s="19"/>
      <c r="C35" s="20"/>
      <c r="D35" s="18" t="s">
        <v>153</v>
      </c>
      <c r="E35" s="106">
        <v>85437099</v>
      </c>
      <c r="F35" s="35">
        <v>9.6000000000000002E-2</v>
      </c>
      <c r="G35" s="35">
        <v>6.5000000000000002E-2</v>
      </c>
      <c r="H35" s="35">
        <v>2.1000000000000001E-2</v>
      </c>
      <c r="I35" s="35">
        <v>9.6500000000000002E-2</v>
      </c>
      <c r="J35" s="35">
        <v>0.18</v>
      </c>
      <c r="K35" s="151" t="s">
        <v>164</v>
      </c>
      <c r="L35" s="152"/>
      <c r="M35" s="153"/>
      <c r="N35" s="191"/>
      <c r="O35" s="192"/>
      <c r="P35" s="183"/>
      <c r="Q35" s="183"/>
      <c r="R35" s="124" t="str">
        <f t="shared" si="0"/>
        <v/>
      </c>
      <c r="S35" s="124"/>
      <c r="T35" s="124"/>
      <c r="U35" s="124" t="str">
        <f t="shared" si="1"/>
        <v/>
      </c>
      <c r="V35" s="124"/>
      <c r="W35" s="124" t="str">
        <f t="shared" si="2"/>
        <v/>
      </c>
      <c r="X35" s="124"/>
      <c r="Y35" s="124"/>
      <c r="Z35" s="124" t="str">
        <f t="shared" si="3"/>
        <v/>
      </c>
      <c r="AA35" s="124"/>
      <c r="AB35" s="124"/>
      <c r="AC35" s="124" t="str">
        <f t="shared" si="4"/>
        <v/>
      </c>
      <c r="AD35" s="124"/>
      <c r="AE35" s="128" t="str">
        <f t="shared" si="5"/>
        <v/>
      </c>
      <c r="AF35" s="129"/>
      <c r="AG35" s="124" t="str">
        <f t="shared" si="6"/>
        <v/>
      </c>
      <c r="AH35" s="124"/>
      <c r="AI35" s="124"/>
      <c r="AJ35" s="124" t="str">
        <f t="shared" si="7"/>
        <v/>
      </c>
      <c r="AK35" s="124"/>
      <c r="AL35" s="124"/>
      <c r="AM35" s="124" t="str">
        <f t="shared" si="8"/>
        <v/>
      </c>
      <c r="AN35" s="124"/>
      <c r="AO35" s="124"/>
      <c r="AP35" s="124" t="str">
        <f t="shared" si="9"/>
        <v/>
      </c>
      <c r="AQ35" s="124"/>
      <c r="AR35" s="145" t="str">
        <f t="shared" si="10"/>
        <v/>
      </c>
      <c r="AS35" s="145"/>
      <c r="AT35" s="145"/>
    </row>
    <row r="36" spans="1:46" s="3" customFormat="1" ht="12" x14ac:dyDescent="0.2">
      <c r="A36" s="18">
        <v>6</v>
      </c>
      <c r="B36" s="19"/>
      <c r="C36" s="20"/>
      <c r="D36" s="18" t="s">
        <v>153</v>
      </c>
      <c r="E36" s="106">
        <v>84799090</v>
      </c>
      <c r="F36" s="35">
        <v>0.112</v>
      </c>
      <c r="G36" s="35">
        <v>0</v>
      </c>
      <c r="H36" s="35">
        <v>2.1000000000000001E-2</v>
      </c>
      <c r="I36" s="35">
        <v>0.1065</v>
      </c>
      <c r="J36" s="35">
        <v>0.18</v>
      </c>
      <c r="K36" s="151" t="s">
        <v>165</v>
      </c>
      <c r="L36" s="152"/>
      <c r="M36" s="153"/>
      <c r="N36" s="191"/>
      <c r="O36" s="192"/>
      <c r="P36" s="183"/>
      <c r="Q36" s="183"/>
      <c r="R36" s="124" t="str">
        <f t="shared" si="0"/>
        <v/>
      </c>
      <c r="S36" s="124"/>
      <c r="T36" s="124"/>
      <c r="U36" s="124" t="str">
        <f t="shared" si="1"/>
        <v/>
      </c>
      <c r="V36" s="124"/>
      <c r="W36" s="124" t="str">
        <f t="shared" si="2"/>
        <v/>
      </c>
      <c r="X36" s="124"/>
      <c r="Y36" s="124"/>
      <c r="Z36" s="124" t="str">
        <f t="shared" si="3"/>
        <v/>
      </c>
      <c r="AA36" s="124"/>
      <c r="AB36" s="124"/>
      <c r="AC36" s="124" t="str">
        <f t="shared" si="4"/>
        <v/>
      </c>
      <c r="AD36" s="124"/>
      <c r="AE36" s="128" t="str">
        <f t="shared" si="5"/>
        <v/>
      </c>
      <c r="AF36" s="129"/>
      <c r="AG36" s="124" t="str">
        <f t="shared" si="6"/>
        <v/>
      </c>
      <c r="AH36" s="124"/>
      <c r="AI36" s="124"/>
      <c r="AJ36" s="124" t="str">
        <f t="shared" si="7"/>
        <v/>
      </c>
      <c r="AK36" s="124"/>
      <c r="AL36" s="124"/>
      <c r="AM36" s="124" t="str">
        <f t="shared" si="8"/>
        <v/>
      </c>
      <c r="AN36" s="124"/>
      <c r="AO36" s="124"/>
      <c r="AP36" s="124" t="str">
        <f t="shared" si="9"/>
        <v/>
      </c>
      <c r="AQ36" s="124"/>
      <c r="AR36" s="145" t="str">
        <f t="shared" si="10"/>
        <v/>
      </c>
      <c r="AS36" s="145"/>
      <c r="AT36" s="145"/>
    </row>
    <row r="37" spans="1:46" s="3" customFormat="1" ht="12" x14ac:dyDescent="0.2">
      <c r="A37" s="18">
        <v>7</v>
      </c>
      <c r="B37" s="19"/>
      <c r="C37" s="20"/>
      <c r="D37" s="18"/>
      <c r="E37" s="106"/>
      <c r="F37" s="35"/>
      <c r="G37" s="35"/>
      <c r="H37" s="35"/>
      <c r="I37" s="35"/>
      <c r="J37" s="35"/>
      <c r="K37" s="151"/>
      <c r="L37" s="152"/>
      <c r="M37" s="153"/>
      <c r="N37" s="191"/>
      <c r="O37" s="192"/>
      <c r="P37" s="183"/>
      <c r="Q37" s="183"/>
      <c r="R37" s="124" t="str">
        <f t="shared" si="0"/>
        <v/>
      </c>
      <c r="S37" s="124"/>
      <c r="T37" s="124"/>
      <c r="U37" s="124" t="str">
        <f t="shared" si="1"/>
        <v/>
      </c>
      <c r="V37" s="124"/>
      <c r="W37" s="124" t="str">
        <f t="shared" si="2"/>
        <v/>
      </c>
      <c r="X37" s="124"/>
      <c r="Y37" s="124"/>
      <c r="Z37" s="124" t="str">
        <f t="shared" si="3"/>
        <v/>
      </c>
      <c r="AA37" s="124"/>
      <c r="AB37" s="124"/>
      <c r="AC37" s="124" t="str">
        <f t="shared" si="4"/>
        <v/>
      </c>
      <c r="AD37" s="124"/>
      <c r="AE37" s="128" t="str">
        <f t="shared" si="5"/>
        <v/>
      </c>
      <c r="AF37" s="129"/>
      <c r="AG37" s="124" t="str">
        <f t="shared" si="6"/>
        <v/>
      </c>
      <c r="AH37" s="124"/>
      <c r="AI37" s="124"/>
      <c r="AJ37" s="124" t="str">
        <f t="shared" si="7"/>
        <v/>
      </c>
      <c r="AK37" s="124"/>
      <c r="AL37" s="124"/>
      <c r="AM37" s="124" t="str">
        <f t="shared" si="8"/>
        <v/>
      </c>
      <c r="AN37" s="124"/>
      <c r="AO37" s="124"/>
      <c r="AP37" s="124" t="str">
        <f t="shared" si="9"/>
        <v/>
      </c>
      <c r="AQ37" s="124"/>
      <c r="AR37" s="145" t="str">
        <f t="shared" si="10"/>
        <v/>
      </c>
      <c r="AS37" s="145"/>
      <c r="AT37" s="145"/>
    </row>
    <row r="38" spans="1:46" s="3" customFormat="1" ht="12" x14ac:dyDescent="0.2">
      <c r="A38" s="18">
        <v>8</v>
      </c>
      <c r="B38" s="19"/>
      <c r="C38" s="20"/>
      <c r="D38" s="18"/>
      <c r="E38" s="106"/>
      <c r="F38" s="35"/>
      <c r="G38" s="35"/>
      <c r="H38" s="35"/>
      <c r="I38" s="35"/>
      <c r="J38" s="35"/>
      <c r="K38" s="151"/>
      <c r="L38" s="152"/>
      <c r="M38" s="153"/>
      <c r="N38" s="191"/>
      <c r="O38" s="192"/>
      <c r="P38" s="183"/>
      <c r="Q38" s="183"/>
      <c r="R38" s="124" t="str">
        <f t="shared" si="0"/>
        <v/>
      </c>
      <c r="S38" s="124"/>
      <c r="T38" s="124"/>
      <c r="U38" s="124" t="str">
        <f t="shared" si="1"/>
        <v/>
      </c>
      <c r="V38" s="124"/>
      <c r="W38" s="124" t="str">
        <f t="shared" si="2"/>
        <v/>
      </c>
      <c r="X38" s="124"/>
      <c r="Y38" s="124"/>
      <c r="Z38" s="124" t="str">
        <f t="shared" si="3"/>
        <v/>
      </c>
      <c r="AA38" s="124"/>
      <c r="AB38" s="124"/>
      <c r="AC38" s="124" t="str">
        <f t="shared" si="4"/>
        <v/>
      </c>
      <c r="AD38" s="124"/>
      <c r="AE38" s="128" t="str">
        <f t="shared" si="5"/>
        <v/>
      </c>
      <c r="AF38" s="129"/>
      <c r="AG38" s="124" t="str">
        <f t="shared" si="6"/>
        <v/>
      </c>
      <c r="AH38" s="124"/>
      <c r="AI38" s="124"/>
      <c r="AJ38" s="124" t="str">
        <f t="shared" si="7"/>
        <v/>
      </c>
      <c r="AK38" s="124"/>
      <c r="AL38" s="124"/>
      <c r="AM38" s="124" t="str">
        <f t="shared" si="8"/>
        <v/>
      </c>
      <c r="AN38" s="124"/>
      <c r="AO38" s="124"/>
      <c r="AP38" s="124" t="str">
        <f t="shared" si="9"/>
        <v/>
      </c>
      <c r="AQ38" s="124"/>
      <c r="AR38" s="145" t="str">
        <f t="shared" si="10"/>
        <v/>
      </c>
      <c r="AS38" s="145"/>
      <c r="AT38" s="145"/>
    </row>
    <row r="39" spans="1:46" s="3" customFormat="1" ht="12" x14ac:dyDescent="0.2">
      <c r="A39" s="18">
        <v>9</v>
      </c>
      <c r="B39" s="19"/>
      <c r="C39" s="20"/>
      <c r="D39" s="18"/>
      <c r="E39" s="106"/>
      <c r="F39" s="35"/>
      <c r="G39" s="35"/>
      <c r="H39" s="35"/>
      <c r="I39" s="35"/>
      <c r="J39" s="35"/>
      <c r="K39" s="151"/>
      <c r="L39" s="152"/>
      <c r="M39" s="153"/>
      <c r="N39" s="191"/>
      <c r="O39" s="192"/>
      <c r="P39" s="183"/>
      <c r="Q39" s="183"/>
      <c r="R39" s="124" t="str">
        <f t="shared" si="0"/>
        <v/>
      </c>
      <c r="S39" s="124"/>
      <c r="T39" s="124"/>
      <c r="U39" s="124" t="str">
        <f t="shared" si="1"/>
        <v/>
      </c>
      <c r="V39" s="124"/>
      <c r="W39" s="124" t="str">
        <f t="shared" si="2"/>
        <v/>
      </c>
      <c r="X39" s="124"/>
      <c r="Y39" s="124"/>
      <c r="Z39" s="124" t="str">
        <f t="shared" si="3"/>
        <v/>
      </c>
      <c r="AA39" s="124"/>
      <c r="AB39" s="124"/>
      <c r="AC39" s="124" t="str">
        <f t="shared" si="4"/>
        <v/>
      </c>
      <c r="AD39" s="124"/>
      <c r="AE39" s="128" t="str">
        <f t="shared" si="5"/>
        <v/>
      </c>
      <c r="AF39" s="129"/>
      <c r="AG39" s="124" t="str">
        <f t="shared" si="6"/>
        <v/>
      </c>
      <c r="AH39" s="124"/>
      <c r="AI39" s="124"/>
      <c r="AJ39" s="124" t="str">
        <f t="shared" si="7"/>
        <v/>
      </c>
      <c r="AK39" s="124"/>
      <c r="AL39" s="124"/>
      <c r="AM39" s="124" t="str">
        <f t="shared" si="8"/>
        <v/>
      </c>
      <c r="AN39" s="124"/>
      <c r="AO39" s="124"/>
      <c r="AP39" s="124" t="str">
        <f t="shared" si="9"/>
        <v/>
      </c>
      <c r="AQ39" s="124"/>
      <c r="AR39" s="145" t="str">
        <f t="shared" si="10"/>
        <v/>
      </c>
      <c r="AS39" s="145"/>
      <c r="AT39" s="145"/>
    </row>
    <row r="40" spans="1:46" s="3" customFormat="1" ht="12" x14ac:dyDescent="0.2">
      <c r="A40" s="18">
        <v>10</v>
      </c>
      <c r="B40" s="19"/>
      <c r="C40" s="20"/>
      <c r="D40" s="18"/>
      <c r="E40" s="106"/>
      <c r="F40" s="35"/>
      <c r="G40" s="35"/>
      <c r="H40" s="35"/>
      <c r="I40" s="35"/>
      <c r="J40" s="35"/>
      <c r="K40" s="151"/>
      <c r="L40" s="152"/>
      <c r="M40" s="153"/>
      <c r="N40" s="191"/>
      <c r="O40" s="192"/>
      <c r="P40" s="183"/>
      <c r="Q40" s="183"/>
      <c r="R40" s="124" t="str">
        <f t="shared" si="0"/>
        <v/>
      </c>
      <c r="S40" s="124"/>
      <c r="T40" s="124"/>
      <c r="U40" s="124" t="str">
        <f t="shared" si="1"/>
        <v/>
      </c>
      <c r="V40" s="124"/>
      <c r="W40" s="124" t="str">
        <f t="shared" si="2"/>
        <v/>
      </c>
      <c r="X40" s="124"/>
      <c r="Y40" s="124"/>
      <c r="Z40" s="124" t="str">
        <f t="shared" si="3"/>
        <v/>
      </c>
      <c r="AA40" s="124"/>
      <c r="AB40" s="124"/>
      <c r="AC40" s="124" t="str">
        <f t="shared" si="4"/>
        <v/>
      </c>
      <c r="AD40" s="124"/>
      <c r="AE40" s="128" t="str">
        <f t="shared" si="5"/>
        <v/>
      </c>
      <c r="AF40" s="129"/>
      <c r="AG40" s="124" t="str">
        <f t="shared" si="6"/>
        <v/>
      </c>
      <c r="AH40" s="124"/>
      <c r="AI40" s="124"/>
      <c r="AJ40" s="124" t="str">
        <f t="shared" si="7"/>
        <v/>
      </c>
      <c r="AK40" s="124"/>
      <c r="AL40" s="124"/>
      <c r="AM40" s="124" t="str">
        <f t="shared" si="8"/>
        <v/>
      </c>
      <c r="AN40" s="124"/>
      <c r="AO40" s="124"/>
      <c r="AP40" s="124" t="str">
        <f t="shared" si="9"/>
        <v/>
      </c>
      <c r="AQ40" s="124"/>
      <c r="AR40" s="145" t="str">
        <f t="shared" si="10"/>
        <v/>
      </c>
      <c r="AS40" s="145"/>
      <c r="AT40" s="145"/>
    </row>
    <row r="41" spans="1:46" s="3" customFormat="1" ht="12" x14ac:dyDescent="0.2">
      <c r="A41" s="18">
        <v>11</v>
      </c>
      <c r="B41" s="19"/>
      <c r="C41" s="20"/>
      <c r="D41" s="18"/>
      <c r="E41" s="106"/>
      <c r="F41" s="35"/>
      <c r="G41" s="35"/>
      <c r="H41" s="35"/>
      <c r="I41" s="35"/>
      <c r="J41" s="35"/>
      <c r="K41" s="151"/>
      <c r="L41" s="152"/>
      <c r="M41" s="153"/>
      <c r="N41" s="191"/>
      <c r="O41" s="192"/>
      <c r="P41" s="183"/>
      <c r="Q41" s="183"/>
      <c r="R41" s="124" t="str">
        <f t="shared" si="0"/>
        <v/>
      </c>
      <c r="S41" s="124"/>
      <c r="T41" s="124"/>
      <c r="U41" s="124" t="str">
        <f t="shared" si="1"/>
        <v/>
      </c>
      <c r="V41" s="124"/>
      <c r="W41" s="124" t="str">
        <f t="shared" si="2"/>
        <v/>
      </c>
      <c r="X41" s="124"/>
      <c r="Y41" s="124"/>
      <c r="Z41" s="124" t="str">
        <f t="shared" si="3"/>
        <v/>
      </c>
      <c r="AA41" s="124"/>
      <c r="AB41" s="124"/>
      <c r="AC41" s="124" t="str">
        <f t="shared" si="4"/>
        <v/>
      </c>
      <c r="AD41" s="124"/>
      <c r="AE41" s="128" t="str">
        <f t="shared" si="5"/>
        <v/>
      </c>
      <c r="AF41" s="129"/>
      <c r="AG41" s="124" t="str">
        <f t="shared" si="6"/>
        <v/>
      </c>
      <c r="AH41" s="124"/>
      <c r="AI41" s="124"/>
      <c r="AJ41" s="124" t="str">
        <f t="shared" si="7"/>
        <v/>
      </c>
      <c r="AK41" s="124"/>
      <c r="AL41" s="124"/>
      <c r="AM41" s="124" t="str">
        <f t="shared" si="8"/>
        <v/>
      </c>
      <c r="AN41" s="124"/>
      <c r="AO41" s="124"/>
      <c r="AP41" s="124" t="str">
        <f t="shared" si="9"/>
        <v/>
      </c>
      <c r="AQ41" s="124"/>
      <c r="AR41" s="145" t="str">
        <f t="shared" si="10"/>
        <v/>
      </c>
      <c r="AS41" s="145"/>
      <c r="AT41" s="145"/>
    </row>
    <row r="42" spans="1:46" s="3" customFormat="1" ht="12" x14ac:dyDescent="0.2">
      <c r="A42" s="18">
        <v>12</v>
      </c>
      <c r="B42" s="19"/>
      <c r="C42" s="20"/>
      <c r="D42" s="18"/>
      <c r="E42" s="106"/>
      <c r="F42" s="35"/>
      <c r="G42" s="35"/>
      <c r="H42" s="35"/>
      <c r="I42" s="35"/>
      <c r="J42" s="35"/>
      <c r="K42" s="151"/>
      <c r="L42" s="152"/>
      <c r="M42" s="153"/>
      <c r="N42" s="191"/>
      <c r="O42" s="192"/>
      <c r="P42" s="183"/>
      <c r="Q42" s="183"/>
      <c r="R42" s="124" t="str">
        <f t="shared" si="0"/>
        <v/>
      </c>
      <c r="S42" s="124"/>
      <c r="T42" s="124"/>
      <c r="U42" s="124" t="str">
        <f t="shared" si="1"/>
        <v/>
      </c>
      <c r="V42" s="124"/>
      <c r="W42" s="124" t="str">
        <f t="shared" si="2"/>
        <v/>
      </c>
      <c r="X42" s="124"/>
      <c r="Y42" s="124"/>
      <c r="Z42" s="124" t="str">
        <f t="shared" si="3"/>
        <v/>
      </c>
      <c r="AA42" s="124"/>
      <c r="AB42" s="124"/>
      <c r="AC42" s="124" t="str">
        <f t="shared" si="4"/>
        <v/>
      </c>
      <c r="AD42" s="124"/>
      <c r="AE42" s="128" t="str">
        <f t="shared" si="5"/>
        <v/>
      </c>
      <c r="AF42" s="129"/>
      <c r="AG42" s="124" t="str">
        <f t="shared" si="6"/>
        <v/>
      </c>
      <c r="AH42" s="124"/>
      <c r="AI42" s="124"/>
      <c r="AJ42" s="124" t="str">
        <f t="shared" si="7"/>
        <v/>
      </c>
      <c r="AK42" s="124"/>
      <c r="AL42" s="124"/>
      <c r="AM42" s="124" t="str">
        <f t="shared" si="8"/>
        <v/>
      </c>
      <c r="AN42" s="124"/>
      <c r="AO42" s="124"/>
      <c r="AP42" s="124" t="str">
        <f t="shared" si="9"/>
        <v/>
      </c>
      <c r="AQ42" s="124"/>
      <c r="AR42" s="145" t="str">
        <f t="shared" si="10"/>
        <v/>
      </c>
      <c r="AS42" s="145"/>
      <c r="AT42" s="145"/>
    </row>
    <row r="43" spans="1:46" s="3" customFormat="1" ht="12" x14ac:dyDescent="0.2">
      <c r="A43" s="18">
        <v>13</v>
      </c>
      <c r="B43" s="19"/>
      <c r="C43" s="20"/>
      <c r="D43" s="18"/>
      <c r="E43" s="106"/>
      <c r="F43" s="35"/>
      <c r="G43" s="35"/>
      <c r="H43" s="35"/>
      <c r="I43" s="35"/>
      <c r="J43" s="35"/>
      <c r="K43" s="151"/>
      <c r="L43" s="152"/>
      <c r="M43" s="153"/>
      <c r="N43" s="191"/>
      <c r="O43" s="192"/>
      <c r="P43" s="183"/>
      <c r="Q43" s="183"/>
      <c r="R43" s="124" t="str">
        <f t="shared" si="0"/>
        <v/>
      </c>
      <c r="S43" s="124"/>
      <c r="T43" s="124"/>
      <c r="U43" s="124" t="str">
        <f t="shared" si="1"/>
        <v/>
      </c>
      <c r="V43" s="124"/>
      <c r="W43" s="124" t="str">
        <f t="shared" si="2"/>
        <v/>
      </c>
      <c r="X43" s="124"/>
      <c r="Y43" s="124"/>
      <c r="Z43" s="124" t="str">
        <f t="shared" si="3"/>
        <v/>
      </c>
      <c r="AA43" s="124"/>
      <c r="AB43" s="124"/>
      <c r="AC43" s="124" t="str">
        <f t="shared" si="4"/>
        <v/>
      </c>
      <c r="AD43" s="124"/>
      <c r="AE43" s="128" t="str">
        <f t="shared" si="5"/>
        <v/>
      </c>
      <c r="AF43" s="129"/>
      <c r="AG43" s="124" t="str">
        <f t="shared" si="6"/>
        <v/>
      </c>
      <c r="AH43" s="124"/>
      <c r="AI43" s="124"/>
      <c r="AJ43" s="124" t="str">
        <f t="shared" si="7"/>
        <v/>
      </c>
      <c r="AK43" s="124"/>
      <c r="AL43" s="124"/>
      <c r="AM43" s="124" t="str">
        <f t="shared" si="8"/>
        <v/>
      </c>
      <c r="AN43" s="124"/>
      <c r="AO43" s="124"/>
      <c r="AP43" s="124" t="str">
        <f t="shared" si="9"/>
        <v/>
      </c>
      <c r="AQ43" s="124"/>
      <c r="AR43" s="145" t="str">
        <f t="shared" si="10"/>
        <v/>
      </c>
      <c r="AS43" s="145"/>
      <c r="AT43" s="145"/>
    </row>
    <row r="44" spans="1:46" s="3" customFormat="1" ht="12" x14ac:dyDescent="0.2">
      <c r="A44" s="18">
        <v>14</v>
      </c>
      <c r="B44" s="19"/>
      <c r="C44" s="20"/>
      <c r="D44" s="18"/>
      <c r="E44" s="106"/>
      <c r="F44" s="35"/>
      <c r="G44" s="35"/>
      <c r="H44" s="35"/>
      <c r="I44" s="35"/>
      <c r="J44" s="35"/>
      <c r="K44" s="151"/>
      <c r="L44" s="152"/>
      <c r="M44" s="153"/>
      <c r="N44" s="191"/>
      <c r="O44" s="192"/>
      <c r="P44" s="183"/>
      <c r="Q44" s="183"/>
      <c r="R44" s="124" t="str">
        <f t="shared" si="0"/>
        <v/>
      </c>
      <c r="S44" s="124"/>
      <c r="T44" s="124"/>
      <c r="U44" s="124" t="str">
        <f t="shared" si="1"/>
        <v/>
      </c>
      <c r="V44" s="124"/>
      <c r="W44" s="124" t="str">
        <f t="shared" si="2"/>
        <v/>
      </c>
      <c r="X44" s="124"/>
      <c r="Y44" s="124"/>
      <c r="Z44" s="124" t="str">
        <f t="shared" si="3"/>
        <v/>
      </c>
      <c r="AA44" s="124"/>
      <c r="AB44" s="124"/>
      <c r="AC44" s="124" t="str">
        <f t="shared" si="4"/>
        <v/>
      </c>
      <c r="AD44" s="124"/>
      <c r="AE44" s="128" t="str">
        <f t="shared" si="5"/>
        <v/>
      </c>
      <c r="AF44" s="129"/>
      <c r="AG44" s="124" t="str">
        <f t="shared" si="6"/>
        <v/>
      </c>
      <c r="AH44" s="124"/>
      <c r="AI44" s="124"/>
      <c r="AJ44" s="124" t="str">
        <f t="shared" si="7"/>
        <v/>
      </c>
      <c r="AK44" s="124"/>
      <c r="AL44" s="124"/>
      <c r="AM44" s="124" t="str">
        <f t="shared" si="8"/>
        <v/>
      </c>
      <c r="AN44" s="124"/>
      <c r="AO44" s="124"/>
      <c r="AP44" s="124" t="str">
        <f t="shared" si="9"/>
        <v/>
      </c>
      <c r="AQ44" s="124"/>
      <c r="AR44" s="145" t="str">
        <f t="shared" si="10"/>
        <v/>
      </c>
      <c r="AS44" s="145"/>
      <c r="AT44" s="145"/>
    </row>
    <row r="45" spans="1:46" s="3" customFormat="1" ht="12" x14ac:dyDescent="0.2">
      <c r="A45" s="18">
        <v>15</v>
      </c>
      <c r="B45" s="19"/>
      <c r="C45" s="20"/>
      <c r="D45" s="18"/>
      <c r="E45" s="106"/>
      <c r="F45" s="35"/>
      <c r="G45" s="35"/>
      <c r="H45" s="35"/>
      <c r="I45" s="35"/>
      <c r="J45" s="35"/>
      <c r="K45" s="151"/>
      <c r="L45" s="152"/>
      <c r="M45" s="153"/>
      <c r="N45" s="191"/>
      <c r="O45" s="192"/>
      <c r="P45" s="183"/>
      <c r="Q45" s="183"/>
      <c r="R45" s="124" t="str">
        <f t="shared" si="0"/>
        <v/>
      </c>
      <c r="S45" s="124"/>
      <c r="T45" s="124"/>
      <c r="U45" s="124" t="str">
        <f t="shared" si="1"/>
        <v/>
      </c>
      <c r="V45" s="124"/>
      <c r="W45" s="124" t="str">
        <f t="shared" si="2"/>
        <v/>
      </c>
      <c r="X45" s="124"/>
      <c r="Y45" s="124"/>
      <c r="Z45" s="124" t="str">
        <f t="shared" si="3"/>
        <v/>
      </c>
      <c r="AA45" s="124"/>
      <c r="AB45" s="124"/>
      <c r="AC45" s="124" t="str">
        <f t="shared" si="4"/>
        <v/>
      </c>
      <c r="AD45" s="124"/>
      <c r="AE45" s="128" t="str">
        <f t="shared" si="5"/>
        <v/>
      </c>
      <c r="AF45" s="129"/>
      <c r="AG45" s="124" t="str">
        <f t="shared" si="6"/>
        <v/>
      </c>
      <c r="AH45" s="124"/>
      <c r="AI45" s="124"/>
      <c r="AJ45" s="124" t="str">
        <f t="shared" si="7"/>
        <v/>
      </c>
      <c r="AK45" s="124"/>
      <c r="AL45" s="124"/>
      <c r="AM45" s="124" t="str">
        <f t="shared" si="8"/>
        <v/>
      </c>
      <c r="AN45" s="124"/>
      <c r="AO45" s="124"/>
      <c r="AP45" s="124" t="str">
        <f t="shared" si="9"/>
        <v/>
      </c>
      <c r="AQ45" s="124"/>
      <c r="AR45" s="145" t="str">
        <f t="shared" si="10"/>
        <v/>
      </c>
      <c r="AS45" s="145"/>
      <c r="AT45" s="145"/>
    </row>
    <row r="46" spans="1:46" s="3" customFormat="1" ht="12" x14ac:dyDescent="0.2">
      <c r="A46" s="18">
        <v>16</v>
      </c>
      <c r="B46" s="19"/>
      <c r="C46" s="20"/>
      <c r="D46" s="18"/>
      <c r="E46" s="106"/>
      <c r="F46" s="35"/>
      <c r="G46" s="35"/>
      <c r="H46" s="35"/>
      <c r="I46" s="35"/>
      <c r="J46" s="35"/>
      <c r="K46" s="151"/>
      <c r="L46" s="152"/>
      <c r="M46" s="153"/>
      <c r="N46" s="191"/>
      <c r="O46" s="192"/>
      <c r="P46" s="183"/>
      <c r="Q46" s="183"/>
      <c r="R46" s="124" t="str">
        <f t="shared" si="0"/>
        <v/>
      </c>
      <c r="S46" s="124"/>
      <c r="T46" s="124"/>
      <c r="U46" s="124" t="str">
        <f t="shared" si="1"/>
        <v/>
      </c>
      <c r="V46" s="124"/>
      <c r="W46" s="124" t="str">
        <f t="shared" si="2"/>
        <v/>
      </c>
      <c r="X46" s="124"/>
      <c r="Y46" s="124"/>
      <c r="Z46" s="124" t="str">
        <f t="shared" si="3"/>
        <v/>
      </c>
      <c r="AA46" s="124"/>
      <c r="AB46" s="124"/>
      <c r="AC46" s="124" t="str">
        <f t="shared" si="4"/>
        <v/>
      </c>
      <c r="AD46" s="124"/>
      <c r="AE46" s="128" t="str">
        <f t="shared" si="5"/>
        <v/>
      </c>
      <c r="AF46" s="129"/>
      <c r="AG46" s="124" t="str">
        <f t="shared" si="6"/>
        <v/>
      </c>
      <c r="AH46" s="124"/>
      <c r="AI46" s="124"/>
      <c r="AJ46" s="124" t="str">
        <f t="shared" si="7"/>
        <v/>
      </c>
      <c r="AK46" s="124"/>
      <c r="AL46" s="124"/>
      <c r="AM46" s="124" t="str">
        <f t="shared" si="8"/>
        <v/>
      </c>
      <c r="AN46" s="124"/>
      <c r="AO46" s="124"/>
      <c r="AP46" s="124" t="str">
        <f t="shared" si="9"/>
        <v/>
      </c>
      <c r="AQ46" s="124"/>
      <c r="AR46" s="145" t="str">
        <f t="shared" si="10"/>
        <v/>
      </c>
      <c r="AS46" s="145"/>
      <c r="AT46" s="145"/>
    </row>
    <row r="47" spans="1:46" s="3" customFormat="1" ht="12" x14ac:dyDescent="0.2">
      <c r="A47" s="18">
        <v>17</v>
      </c>
      <c r="B47" s="19"/>
      <c r="C47" s="20"/>
      <c r="D47" s="18"/>
      <c r="E47" s="106"/>
      <c r="F47" s="35"/>
      <c r="G47" s="35"/>
      <c r="H47" s="35"/>
      <c r="I47" s="35"/>
      <c r="J47" s="35"/>
      <c r="K47" s="151"/>
      <c r="L47" s="152"/>
      <c r="M47" s="153"/>
      <c r="N47" s="191"/>
      <c r="O47" s="192"/>
      <c r="P47" s="183"/>
      <c r="Q47" s="183"/>
      <c r="R47" s="124" t="str">
        <f t="shared" si="0"/>
        <v/>
      </c>
      <c r="S47" s="124"/>
      <c r="T47" s="124"/>
      <c r="U47" s="124" t="str">
        <f t="shared" si="1"/>
        <v/>
      </c>
      <c r="V47" s="124"/>
      <c r="W47" s="124" t="str">
        <f t="shared" si="2"/>
        <v/>
      </c>
      <c r="X47" s="124"/>
      <c r="Y47" s="124"/>
      <c r="Z47" s="124" t="str">
        <f t="shared" si="3"/>
        <v/>
      </c>
      <c r="AA47" s="124"/>
      <c r="AB47" s="124"/>
      <c r="AC47" s="124" t="str">
        <f t="shared" si="4"/>
        <v/>
      </c>
      <c r="AD47" s="124"/>
      <c r="AE47" s="128" t="str">
        <f t="shared" si="5"/>
        <v/>
      </c>
      <c r="AF47" s="129"/>
      <c r="AG47" s="124" t="str">
        <f t="shared" si="6"/>
        <v/>
      </c>
      <c r="AH47" s="124"/>
      <c r="AI47" s="124"/>
      <c r="AJ47" s="124" t="str">
        <f t="shared" si="7"/>
        <v/>
      </c>
      <c r="AK47" s="124"/>
      <c r="AL47" s="124"/>
      <c r="AM47" s="124" t="str">
        <f t="shared" si="8"/>
        <v/>
      </c>
      <c r="AN47" s="124"/>
      <c r="AO47" s="124"/>
      <c r="AP47" s="124" t="str">
        <f t="shared" si="9"/>
        <v/>
      </c>
      <c r="AQ47" s="124"/>
      <c r="AR47" s="145" t="str">
        <f t="shared" si="10"/>
        <v/>
      </c>
      <c r="AS47" s="145"/>
      <c r="AT47" s="145"/>
    </row>
    <row r="48" spans="1:46" s="3" customFormat="1" ht="12" x14ac:dyDescent="0.2">
      <c r="A48" s="18">
        <v>18</v>
      </c>
      <c r="B48" s="19"/>
      <c r="C48" s="20"/>
      <c r="D48" s="18"/>
      <c r="E48" s="106"/>
      <c r="F48" s="35"/>
      <c r="G48" s="35"/>
      <c r="H48" s="35"/>
      <c r="I48" s="35"/>
      <c r="J48" s="35"/>
      <c r="K48" s="151"/>
      <c r="L48" s="152"/>
      <c r="M48" s="153"/>
      <c r="N48" s="191"/>
      <c r="O48" s="192"/>
      <c r="P48" s="183"/>
      <c r="Q48" s="183"/>
      <c r="R48" s="124" t="str">
        <f t="shared" si="0"/>
        <v/>
      </c>
      <c r="S48" s="124"/>
      <c r="T48" s="124"/>
      <c r="U48" s="124" t="str">
        <f t="shared" si="1"/>
        <v/>
      </c>
      <c r="V48" s="124"/>
      <c r="W48" s="124" t="str">
        <f t="shared" si="2"/>
        <v/>
      </c>
      <c r="X48" s="124"/>
      <c r="Y48" s="124"/>
      <c r="Z48" s="124" t="str">
        <f t="shared" si="3"/>
        <v/>
      </c>
      <c r="AA48" s="124"/>
      <c r="AB48" s="124"/>
      <c r="AC48" s="124" t="str">
        <f t="shared" si="4"/>
        <v/>
      </c>
      <c r="AD48" s="124"/>
      <c r="AE48" s="128" t="str">
        <f t="shared" si="5"/>
        <v/>
      </c>
      <c r="AF48" s="129"/>
      <c r="AG48" s="124" t="str">
        <f t="shared" si="6"/>
        <v/>
      </c>
      <c r="AH48" s="124"/>
      <c r="AI48" s="124"/>
      <c r="AJ48" s="124" t="str">
        <f t="shared" si="7"/>
        <v/>
      </c>
      <c r="AK48" s="124"/>
      <c r="AL48" s="124"/>
      <c r="AM48" s="124" t="str">
        <f t="shared" si="8"/>
        <v/>
      </c>
      <c r="AN48" s="124"/>
      <c r="AO48" s="124"/>
      <c r="AP48" s="124" t="str">
        <f t="shared" si="9"/>
        <v/>
      </c>
      <c r="AQ48" s="124"/>
      <c r="AR48" s="145" t="str">
        <f t="shared" si="10"/>
        <v/>
      </c>
      <c r="AS48" s="145"/>
      <c r="AT48" s="145"/>
    </row>
    <row r="49" spans="1:46" s="3" customFormat="1" ht="12" x14ac:dyDescent="0.2">
      <c r="A49" s="18">
        <v>19</v>
      </c>
      <c r="B49" s="19"/>
      <c r="C49" s="20"/>
      <c r="D49" s="18"/>
      <c r="E49" s="106"/>
      <c r="F49" s="35"/>
      <c r="G49" s="35"/>
      <c r="H49" s="35"/>
      <c r="I49" s="35"/>
      <c r="J49" s="35"/>
      <c r="K49" s="151"/>
      <c r="L49" s="152"/>
      <c r="M49" s="153"/>
      <c r="N49" s="191"/>
      <c r="O49" s="192"/>
      <c r="P49" s="183"/>
      <c r="Q49" s="183"/>
      <c r="R49" s="124" t="str">
        <f t="shared" si="0"/>
        <v/>
      </c>
      <c r="S49" s="124"/>
      <c r="T49" s="124"/>
      <c r="U49" s="124" t="str">
        <f t="shared" si="1"/>
        <v/>
      </c>
      <c r="V49" s="124"/>
      <c r="W49" s="124" t="str">
        <f t="shared" si="2"/>
        <v/>
      </c>
      <c r="X49" s="124"/>
      <c r="Y49" s="124"/>
      <c r="Z49" s="124" t="str">
        <f t="shared" si="3"/>
        <v/>
      </c>
      <c r="AA49" s="124"/>
      <c r="AB49" s="124"/>
      <c r="AC49" s="124" t="str">
        <f t="shared" si="4"/>
        <v/>
      </c>
      <c r="AD49" s="124"/>
      <c r="AE49" s="128" t="str">
        <f t="shared" si="5"/>
        <v/>
      </c>
      <c r="AF49" s="129"/>
      <c r="AG49" s="124" t="str">
        <f t="shared" si="6"/>
        <v/>
      </c>
      <c r="AH49" s="124"/>
      <c r="AI49" s="124"/>
      <c r="AJ49" s="124" t="str">
        <f t="shared" si="7"/>
        <v/>
      </c>
      <c r="AK49" s="124"/>
      <c r="AL49" s="124"/>
      <c r="AM49" s="124" t="str">
        <f t="shared" si="8"/>
        <v/>
      </c>
      <c r="AN49" s="124"/>
      <c r="AO49" s="124"/>
      <c r="AP49" s="124" t="str">
        <f t="shared" si="9"/>
        <v/>
      </c>
      <c r="AQ49" s="124"/>
      <c r="AR49" s="145" t="str">
        <f t="shared" si="10"/>
        <v/>
      </c>
      <c r="AS49" s="145"/>
      <c r="AT49" s="145"/>
    </row>
    <row r="50" spans="1:46" s="3" customFormat="1" ht="12" x14ac:dyDescent="0.2">
      <c r="A50" s="18">
        <v>20</v>
      </c>
      <c r="B50" s="19"/>
      <c r="C50" s="20"/>
      <c r="D50" s="18"/>
      <c r="E50" s="106"/>
      <c r="F50" s="35"/>
      <c r="G50" s="35"/>
      <c r="H50" s="35"/>
      <c r="I50" s="35"/>
      <c r="J50" s="35"/>
      <c r="K50" s="151"/>
      <c r="L50" s="152"/>
      <c r="M50" s="153"/>
      <c r="N50" s="191"/>
      <c r="O50" s="192"/>
      <c r="P50" s="183"/>
      <c r="Q50" s="183"/>
      <c r="R50" s="124" t="str">
        <f t="shared" si="0"/>
        <v/>
      </c>
      <c r="S50" s="124"/>
      <c r="T50" s="124"/>
      <c r="U50" s="124" t="str">
        <f t="shared" si="1"/>
        <v/>
      </c>
      <c r="V50" s="124"/>
      <c r="W50" s="124" t="str">
        <f t="shared" si="2"/>
        <v/>
      </c>
      <c r="X50" s="124"/>
      <c r="Y50" s="124"/>
      <c r="Z50" s="124" t="str">
        <f t="shared" si="3"/>
        <v/>
      </c>
      <c r="AA50" s="124"/>
      <c r="AB50" s="124"/>
      <c r="AC50" s="124" t="str">
        <f t="shared" si="4"/>
        <v/>
      </c>
      <c r="AD50" s="124"/>
      <c r="AE50" s="128" t="str">
        <f t="shared" si="5"/>
        <v/>
      </c>
      <c r="AF50" s="129"/>
      <c r="AG50" s="124" t="str">
        <f t="shared" si="6"/>
        <v/>
      </c>
      <c r="AH50" s="124"/>
      <c r="AI50" s="124"/>
      <c r="AJ50" s="124" t="str">
        <f t="shared" si="7"/>
        <v/>
      </c>
      <c r="AK50" s="124"/>
      <c r="AL50" s="124"/>
      <c r="AM50" s="124" t="str">
        <f t="shared" si="8"/>
        <v/>
      </c>
      <c r="AN50" s="124"/>
      <c r="AO50" s="124"/>
      <c r="AP50" s="124" t="str">
        <f t="shared" si="9"/>
        <v/>
      </c>
      <c r="AQ50" s="124"/>
      <c r="AR50" s="145" t="str">
        <f t="shared" si="10"/>
        <v/>
      </c>
      <c r="AS50" s="145"/>
      <c r="AT50" s="145"/>
    </row>
    <row r="51" spans="1:46" s="3" customFormat="1" ht="12" x14ac:dyDescent="0.2">
      <c r="A51" s="18">
        <v>21</v>
      </c>
      <c r="B51" s="19"/>
      <c r="C51" s="20"/>
      <c r="D51" s="18"/>
      <c r="E51" s="106"/>
      <c r="F51" s="35"/>
      <c r="G51" s="35"/>
      <c r="H51" s="35"/>
      <c r="I51" s="35"/>
      <c r="J51" s="35"/>
      <c r="K51" s="151"/>
      <c r="L51" s="152"/>
      <c r="M51" s="153"/>
      <c r="N51" s="191"/>
      <c r="O51" s="192"/>
      <c r="P51" s="183"/>
      <c r="Q51" s="183"/>
      <c r="R51" s="124" t="str">
        <f t="shared" si="0"/>
        <v/>
      </c>
      <c r="S51" s="124"/>
      <c r="T51" s="124"/>
      <c r="U51" s="124" t="str">
        <f t="shared" si="1"/>
        <v/>
      </c>
      <c r="V51" s="124"/>
      <c r="W51" s="124" t="str">
        <f t="shared" si="2"/>
        <v/>
      </c>
      <c r="X51" s="124"/>
      <c r="Y51" s="124"/>
      <c r="Z51" s="124" t="str">
        <f t="shared" si="3"/>
        <v/>
      </c>
      <c r="AA51" s="124"/>
      <c r="AB51" s="124"/>
      <c r="AC51" s="124" t="str">
        <f t="shared" si="4"/>
        <v/>
      </c>
      <c r="AD51" s="124"/>
      <c r="AE51" s="128" t="str">
        <f t="shared" si="5"/>
        <v/>
      </c>
      <c r="AF51" s="129"/>
      <c r="AG51" s="124" t="str">
        <f t="shared" si="6"/>
        <v/>
      </c>
      <c r="AH51" s="124"/>
      <c r="AI51" s="124"/>
      <c r="AJ51" s="124" t="str">
        <f t="shared" si="7"/>
        <v/>
      </c>
      <c r="AK51" s="124"/>
      <c r="AL51" s="124"/>
      <c r="AM51" s="124" t="str">
        <f t="shared" si="8"/>
        <v/>
      </c>
      <c r="AN51" s="124"/>
      <c r="AO51" s="124"/>
      <c r="AP51" s="124" t="str">
        <f t="shared" si="9"/>
        <v/>
      </c>
      <c r="AQ51" s="124"/>
      <c r="AR51" s="145" t="str">
        <f t="shared" si="10"/>
        <v/>
      </c>
      <c r="AS51" s="145"/>
      <c r="AT51" s="145"/>
    </row>
    <row r="52" spans="1:46" s="3" customFormat="1" ht="20.100000000000001" customHeight="1" x14ac:dyDescent="0.2">
      <c r="A52" s="147" t="s">
        <v>97</v>
      </c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9"/>
      <c r="P52" s="125">
        <f>SUM(P31:Q51)</f>
        <v>0</v>
      </c>
      <c r="Q52" s="125"/>
      <c r="R52" s="125">
        <f>SUM(R31:T51)</f>
        <v>0</v>
      </c>
      <c r="S52" s="125"/>
      <c r="T52" s="125"/>
      <c r="U52" s="125">
        <f>SUM(U31:V51)</f>
        <v>0</v>
      </c>
      <c r="V52" s="125"/>
      <c r="W52" s="125">
        <f>SUM(W31:Y51)</f>
        <v>0</v>
      </c>
      <c r="X52" s="125"/>
      <c r="Y52" s="125"/>
      <c r="Z52" s="125">
        <f>SUM(Z31:AB51)</f>
        <v>0</v>
      </c>
      <c r="AA52" s="125"/>
      <c r="AB52" s="125"/>
      <c r="AC52" s="125">
        <f>SUM(AC31:AD51)</f>
        <v>0</v>
      </c>
      <c r="AD52" s="125"/>
      <c r="AE52" s="125">
        <f>SUM(AE31:AF51)</f>
        <v>0</v>
      </c>
      <c r="AF52" s="125"/>
      <c r="AG52" s="125">
        <f>SUM(AG31:AI51)</f>
        <v>0</v>
      </c>
      <c r="AH52" s="125"/>
      <c r="AI52" s="125"/>
      <c r="AJ52" s="125">
        <f>SUM(AJ31:AL51)</f>
        <v>0</v>
      </c>
      <c r="AK52" s="125"/>
      <c r="AL52" s="125"/>
      <c r="AM52" s="125">
        <f>SUM(AM31:AO51)</f>
        <v>0</v>
      </c>
      <c r="AN52" s="125"/>
      <c r="AO52" s="125"/>
      <c r="AP52" s="125">
        <f>SUM(AP31:AQ51)</f>
        <v>0</v>
      </c>
      <c r="AQ52" s="125"/>
      <c r="AR52" s="160">
        <f>SUM(AR31:AT51)</f>
        <v>0</v>
      </c>
      <c r="AS52" s="160"/>
      <c r="AT52" s="160"/>
    </row>
    <row r="53" spans="1:46" ht="11.25" customHeight="1" x14ac:dyDescent="0.2">
      <c r="O53" s="51"/>
      <c r="P53" s="51"/>
      <c r="S53" s="51"/>
      <c r="T53" s="51"/>
      <c r="U53" s="51"/>
      <c r="V53" s="52"/>
      <c r="W53" s="52"/>
      <c r="X53" s="52"/>
      <c r="Y53" s="52"/>
      <c r="Z53" s="52"/>
      <c r="AA53" s="52"/>
      <c r="AB53" s="52"/>
      <c r="AF53" s="15"/>
    </row>
    <row r="54" spans="1:46" hidden="1" x14ac:dyDescent="0.2">
      <c r="E54" s="54"/>
      <c r="G54" s="55"/>
      <c r="H54" s="55"/>
      <c r="I54" s="55"/>
      <c r="L54" s="54"/>
      <c r="M54" s="196"/>
      <c r="N54" s="196"/>
      <c r="O54" s="56"/>
      <c r="R54" s="57"/>
      <c r="S54" s="58"/>
      <c r="T54" s="57"/>
      <c r="U54" s="57"/>
      <c r="Z54" s="53"/>
      <c r="AA54" s="53"/>
      <c r="AB54" s="53"/>
    </row>
    <row r="55" spans="1:46" ht="15.75" hidden="1" x14ac:dyDescent="0.25">
      <c r="A55" s="59" t="s">
        <v>127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</row>
    <row r="56" spans="1:46" ht="16.5" customHeight="1" x14ac:dyDescent="0.2">
      <c r="A56" s="119" t="s">
        <v>128</v>
      </c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</row>
    <row r="57" spans="1:46" ht="16.5" customHeight="1" x14ac:dyDescent="0.2">
      <c r="A57" s="119" t="s">
        <v>129</v>
      </c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</row>
    <row r="58" spans="1:46" ht="16.5" customHeight="1" x14ac:dyDescent="0.2">
      <c r="A58" s="119" t="s">
        <v>130</v>
      </c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</row>
    <row r="59" spans="1:46" ht="16.5" customHeight="1" x14ac:dyDescent="0.2">
      <c r="A59" s="119" t="s">
        <v>131</v>
      </c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Q59" s="119"/>
      <c r="AR59" s="119"/>
      <c r="AS59" s="119"/>
      <c r="AT59" s="119"/>
    </row>
    <row r="60" spans="1:46" ht="16.5" customHeight="1" x14ac:dyDescent="0.2">
      <c r="A60" s="119" t="s">
        <v>132</v>
      </c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09"/>
      <c r="AS60" s="109"/>
      <c r="AT60" s="109"/>
    </row>
    <row r="61" spans="1:46" ht="31.5" customHeight="1" x14ac:dyDescent="0.2">
      <c r="A61" s="123" t="s">
        <v>133</v>
      </c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  <c r="AG61" s="123"/>
      <c r="AH61" s="123"/>
      <c r="AI61" s="123"/>
      <c r="AJ61" s="123"/>
      <c r="AK61" s="123"/>
      <c r="AL61" s="123"/>
      <c r="AM61" s="123"/>
      <c r="AN61" s="123"/>
      <c r="AO61" s="123"/>
      <c r="AP61" s="123"/>
      <c r="AQ61" s="123"/>
      <c r="AR61" s="123"/>
      <c r="AS61" s="123"/>
      <c r="AT61" s="123"/>
    </row>
    <row r="62" spans="1:46" ht="28.5" customHeight="1" x14ac:dyDescent="0.2">
      <c r="A62" s="119" t="s">
        <v>134</v>
      </c>
      <c r="B62" s="119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19"/>
      <c r="AP62" s="119"/>
      <c r="AQ62" s="119"/>
      <c r="AR62" s="119"/>
      <c r="AS62" s="119"/>
      <c r="AT62" s="119"/>
    </row>
    <row r="63" spans="1:46" ht="28.5" customHeight="1" x14ac:dyDescent="0.2">
      <c r="A63" s="119" t="s">
        <v>135</v>
      </c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Q63" s="119"/>
      <c r="AR63" s="119"/>
      <c r="AS63" s="119"/>
      <c r="AT63" s="119"/>
    </row>
    <row r="64" spans="1:46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</sheetData>
  <mergeCells count="406">
    <mergeCell ref="E8:N8"/>
    <mergeCell ref="O8:T8"/>
    <mergeCell ref="H10:I10"/>
    <mergeCell ref="R10:T10"/>
    <mergeCell ref="AE10:AG10"/>
    <mergeCell ref="AR10:AT10"/>
    <mergeCell ref="AN1:AT1"/>
    <mergeCell ref="Q4:T4"/>
    <mergeCell ref="AN4:AT4"/>
    <mergeCell ref="U5:X5"/>
    <mergeCell ref="D6:M6"/>
    <mergeCell ref="P6:T6"/>
    <mergeCell ref="H13:I13"/>
    <mergeCell ref="R13:T13"/>
    <mergeCell ref="AE13:AG13"/>
    <mergeCell ref="AR13:AT13"/>
    <mergeCell ref="H14:I14"/>
    <mergeCell ref="R14:T14"/>
    <mergeCell ref="AE14:AG14"/>
    <mergeCell ref="AR14:AT14"/>
    <mergeCell ref="H11:I11"/>
    <mergeCell ref="R11:T11"/>
    <mergeCell ref="AE11:AG11"/>
    <mergeCell ref="AR11:AT11"/>
    <mergeCell ref="H12:I12"/>
    <mergeCell ref="R12:T12"/>
    <mergeCell ref="AE12:AG12"/>
    <mergeCell ref="AR12:AT12"/>
    <mergeCell ref="H17:I17"/>
    <mergeCell ref="R17:T17"/>
    <mergeCell ref="AE17:AG17"/>
    <mergeCell ref="AR17:AT17"/>
    <mergeCell ref="H18:I18"/>
    <mergeCell ref="R18:T18"/>
    <mergeCell ref="AE18:AG18"/>
    <mergeCell ref="AR18:AT18"/>
    <mergeCell ref="H15:I15"/>
    <mergeCell ref="R15:T15"/>
    <mergeCell ref="AE15:AG15"/>
    <mergeCell ref="AR15:AT15"/>
    <mergeCell ref="H16:I16"/>
    <mergeCell ref="R16:T16"/>
    <mergeCell ref="AE16:AG16"/>
    <mergeCell ref="AR16:AT16"/>
    <mergeCell ref="H21:I21"/>
    <mergeCell ref="R21:T21"/>
    <mergeCell ref="AE21:AG21"/>
    <mergeCell ref="AR21:AT21"/>
    <mergeCell ref="H22:I22"/>
    <mergeCell ref="R22:T22"/>
    <mergeCell ref="AE22:AG22"/>
    <mergeCell ref="AR22:AT22"/>
    <mergeCell ref="H19:I19"/>
    <mergeCell ref="R19:T19"/>
    <mergeCell ref="AE19:AG19"/>
    <mergeCell ref="AR19:AT19"/>
    <mergeCell ref="H20:I20"/>
    <mergeCell ref="R20:T20"/>
    <mergeCell ref="AE20:AG20"/>
    <mergeCell ref="AR20:AT20"/>
    <mergeCell ref="H23:I23"/>
    <mergeCell ref="R23:T23"/>
    <mergeCell ref="V23:AD23"/>
    <mergeCell ref="AE23:AG23"/>
    <mergeCell ref="AR23:AT23"/>
    <mergeCell ref="H24:I24"/>
    <mergeCell ref="R24:T24"/>
    <mergeCell ref="V24:AD24"/>
    <mergeCell ref="AE24:AG24"/>
    <mergeCell ref="AR24:AT24"/>
    <mergeCell ref="P30:Q30"/>
    <mergeCell ref="R30:T30"/>
    <mergeCell ref="U30:V30"/>
    <mergeCell ref="W30:Y30"/>
    <mergeCell ref="H25:I25"/>
    <mergeCell ref="AE25:AG25"/>
    <mergeCell ref="AR25:AT25"/>
    <mergeCell ref="A26:I27"/>
    <mergeCell ref="R26:T26"/>
    <mergeCell ref="AR26:AT26"/>
    <mergeCell ref="AE31:AF31"/>
    <mergeCell ref="AG31:AI31"/>
    <mergeCell ref="AJ31:AL31"/>
    <mergeCell ref="AM31:AO31"/>
    <mergeCell ref="AP31:AQ31"/>
    <mergeCell ref="AR31:AT31"/>
    <mergeCell ref="AP30:AQ30"/>
    <mergeCell ref="AR30:AT30"/>
    <mergeCell ref="K31:M31"/>
    <mergeCell ref="N31:O31"/>
    <mergeCell ref="P31:Q31"/>
    <mergeCell ref="R31:T31"/>
    <mergeCell ref="U31:V31"/>
    <mergeCell ref="W31:Y31"/>
    <mergeCell ref="Z31:AB31"/>
    <mergeCell ref="AC31:AD31"/>
    <mergeCell ref="Z30:AB30"/>
    <mergeCell ref="AC30:AD30"/>
    <mergeCell ref="AE30:AF30"/>
    <mergeCell ref="AG30:AI30"/>
    <mergeCell ref="AJ30:AL30"/>
    <mergeCell ref="AM30:AO30"/>
    <mergeCell ref="K30:M30"/>
    <mergeCell ref="N30:O30"/>
    <mergeCell ref="AP32:AQ32"/>
    <mergeCell ref="AR32:AT32"/>
    <mergeCell ref="K34:M34"/>
    <mergeCell ref="N33:O33"/>
    <mergeCell ref="P33:Q33"/>
    <mergeCell ref="R33:T33"/>
    <mergeCell ref="U33:V33"/>
    <mergeCell ref="W33:Y33"/>
    <mergeCell ref="Z33:AB33"/>
    <mergeCell ref="AC33:AD33"/>
    <mergeCell ref="Z32:AB32"/>
    <mergeCell ref="AC32:AD32"/>
    <mergeCell ref="AE32:AF32"/>
    <mergeCell ref="AG32:AI32"/>
    <mergeCell ref="AJ32:AL32"/>
    <mergeCell ref="AM32:AO32"/>
    <mergeCell ref="K32:M32"/>
    <mergeCell ref="N32:O32"/>
    <mergeCell ref="P32:Q32"/>
    <mergeCell ref="R32:T32"/>
    <mergeCell ref="U32:V32"/>
    <mergeCell ref="W32:Y32"/>
    <mergeCell ref="K33:M33"/>
    <mergeCell ref="R34:T34"/>
    <mergeCell ref="U34:V34"/>
    <mergeCell ref="W34:Y34"/>
    <mergeCell ref="AE33:AF33"/>
    <mergeCell ref="AG33:AI33"/>
    <mergeCell ref="AJ33:AL33"/>
    <mergeCell ref="AM33:AO33"/>
    <mergeCell ref="AP33:AQ33"/>
    <mergeCell ref="AR33:AT33"/>
    <mergeCell ref="AE35:AF35"/>
    <mergeCell ref="AG35:AI35"/>
    <mergeCell ref="AJ35:AL35"/>
    <mergeCell ref="AM35:AO35"/>
    <mergeCell ref="AP35:AQ35"/>
    <mergeCell ref="AR35:AT35"/>
    <mergeCell ref="AP34:AQ34"/>
    <mergeCell ref="AR34:AT34"/>
    <mergeCell ref="K35:M35"/>
    <mergeCell ref="N35:O35"/>
    <mergeCell ref="P35:Q35"/>
    <mergeCell ref="R35:T35"/>
    <mergeCell ref="U35:V35"/>
    <mergeCell ref="W35:Y35"/>
    <mergeCell ref="Z35:AB35"/>
    <mergeCell ref="AC35:AD35"/>
    <mergeCell ref="Z34:AB34"/>
    <mergeCell ref="AC34:AD34"/>
    <mergeCell ref="AE34:AF34"/>
    <mergeCell ref="AG34:AI34"/>
    <mergeCell ref="AJ34:AL34"/>
    <mergeCell ref="AM34:AO34"/>
    <mergeCell ref="N34:O34"/>
    <mergeCell ref="P34:Q34"/>
    <mergeCell ref="AR37:AT37"/>
    <mergeCell ref="AP36:AQ36"/>
    <mergeCell ref="AR36:AT36"/>
    <mergeCell ref="K37:M37"/>
    <mergeCell ref="N37:O37"/>
    <mergeCell ref="P37:Q37"/>
    <mergeCell ref="R37:T37"/>
    <mergeCell ref="U37:V37"/>
    <mergeCell ref="W37:Y37"/>
    <mergeCell ref="Z37:AB37"/>
    <mergeCell ref="AC37:AD37"/>
    <mergeCell ref="Z36:AB36"/>
    <mergeCell ref="AC36:AD36"/>
    <mergeCell ref="AE36:AF36"/>
    <mergeCell ref="AG36:AI36"/>
    <mergeCell ref="AJ36:AL36"/>
    <mergeCell ref="AM36:AO36"/>
    <mergeCell ref="K36:M36"/>
    <mergeCell ref="N36:O36"/>
    <mergeCell ref="P36:Q36"/>
    <mergeCell ref="R36:T36"/>
    <mergeCell ref="U36:V36"/>
    <mergeCell ref="W36:Y36"/>
    <mergeCell ref="P38:Q38"/>
    <mergeCell ref="R38:T38"/>
    <mergeCell ref="U38:V38"/>
    <mergeCell ref="W38:Y38"/>
    <mergeCell ref="AE37:AF37"/>
    <mergeCell ref="AG37:AI37"/>
    <mergeCell ref="AJ37:AL37"/>
    <mergeCell ref="AM37:AO37"/>
    <mergeCell ref="AP37:AQ37"/>
    <mergeCell ref="AE39:AF39"/>
    <mergeCell ref="AG39:AI39"/>
    <mergeCell ref="AJ39:AL39"/>
    <mergeCell ref="AM39:AO39"/>
    <mergeCell ref="AP39:AQ39"/>
    <mergeCell ref="AR39:AT39"/>
    <mergeCell ref="AP38:AQ38"/>
    <mergeCell ref="AR38:AT38"/>
    <mergeCell ref="K39:M39"/>
    <mergeCell ref="N39:O39"/>
    <mergeCell ref="P39:Q39"/>
    <mergeCell ref="R39:T39"/>
    <mergeCell ref="U39:V39"/>
    <mergeCell ref="W39:Y39"/>
    <mergeCell ref="Z39:AB39"/>
    <mergeCell ref="AC39:AD39"/>
    <mergeCell ref="Z38:AB38"/>
    <mergeCell ref="AC38:AD38"/>
    <mergeCell ref="AE38:AF38"/>
    <mergeCell ref="AG38:AI38"/>
    <mergeCell ref="AJ38:AL38"/>
    <mergeCell ref="AM38:AO38"/>
    <mergeCell ref="K38:M38"/>
    <mergeCell ref="N38:O38"/>
    <mergeCell ref="AR41:AT41"/>
    <mergeCell ref="AP40:AQ40"/>
    <mergeCell ref="AR40:AT40"/>
    <mergeCell ref="K41:M41"/>
    <mergeCell ref="N41:O41"/>
    <mergeCell ref="P41:Q41"/>
    <mergeCell ref="R41:T41"/>
    <mergeCell ref="U41:V41"/>
    <mergeCell ref="W41:Y41"/>
    <mergeCell ref="Z41:AB41"/>
    <mergeCell ref="AC41:AD41"/>
    <mergeCell ref="Z40:AB40"/>
    <mergeCell ref="AC40:AD40"/>
    <mergeCell ref="AE40:AF40"/>
    <mergeCell ref="AG40:AI40"/>
    <mergeCell ref="AJ40:AL40"/>
    <mergeCell ref="AM40:AO40"/>
    <mergeCell ref="K40:M40"/>
    <mergeCell ref="N40:O40"/>
    <mergeCell ref="P40:Q40"/>
    <mergeCell ref="R40:T40"/>
    <mergeCell ref="U40:V40"/>
    <mergeCell ref="W40:Y40"/>
    <mergeCell ref="P42:Q42"/>
    <mergeCell ref="R42:T42"/>
    <mergeCell ref="U42:V42"/>
    <mergeCell ref="W42:Y42"/>
    <mergeCell ref="AE41:AF41"/>
    <mergeCell ref="AG41:AI41"/>
    <mergeCell ref="AJ41:AL41"/>
    <mergeCell ref="AM41:AO41"/>
    <mergeCell ref="AP41:AQ41"/>
    <mergeCell ref="AE43:AF43"/>
    <mergeCell ref="AG43:AI43"/>
    <mergeCell ref="AJ43:AL43"/>
    <mergeCell ref="AM43:AO43"/>
    <mergeCell ref="AP43:AQ43"/>
    <mergeCell ref="AR43:AT43"/>
    <mergeCell ref="AP42:AQ42"/>
    <mergeCell ref="AR42:AT42"/>
    <mergeCell ref="K43:M43"/>
    <mergeCell ref="N43:O43"/>
    <mergeCell ref="P43:Q43"/>
    <mergeCell ref="R43:T43"/>
    <mergeCell ref="U43:V43"/>
    <mergeCell ref="W43:Y43"/>
    <mergeCell ref="Z43:AB43"/>
    <mergeCell ref="AC43:AD43"/>
    <mergeCell ref="Z42:AB42"/>
    <mergeCell ref="AC42:AD42"/>
    <mergeCell ref="AE42:AF42"/>
    <mergeCell ref="AG42:AI42"/>
    <mergeCell ref="AJ42:AL42"/>
    <mergeCell ref="AM42:AO42"/>
    <mergeCell ref="K42:M42"/>
    <mergeCell ref="N42:O42"/>
    <mergeCell ref="AR45:AT45"/>
    <mergeCell ref="AP44:AQ44"/>
    <mergeCell ref="AR44:AT44"/>
    <mergeCell ref="K45:M45"/>
    <mergeCell ref="N45:O45"/>
    <mergeCell ref="P45:Q45"/>
    <mergeCell ref="R45:T45"/>
    <mergeCell ref="U45:V45"/>
    <mergeCell ref="W45:Y45"/>
    <mergeCell ref="Z45:AB45"/>
    <mergeCell ref="AC45:AD45"/>
    <mergeCell ref="Z44:AB44"/>
    <mergeCell ref="AC44:AD44"/>
    <mergeCell ref="AE44:AF44"/>
    <mergeCell ref="AG44:AI44"/>
    <mergeCell ref="AJ44:AL44"/>
    <mergeCell ref="AM44:AO44"/>
    <mergeCell ref="K44:M44"/>
    <mergeCell ref="N44:O44"/>
    <mergeCell ref="P44:Q44"/>
    <mergeCell ref="R44:T44"/>
    <mergeCell ref="U44:V44"/>
    <mergeCell ref="W44:Y44"/>
    <mergeCell ref="P46:Q46"/>
    <mergeCell ref="R46:T46"/>
    <mergeCell ref="U46:V46"/>
    <mergeCell ref="W46:Y46"/>
    <mergeCell ref="AE45:AF45"/>
    <mergeCell ref="AG45:AI45"/>
    <mergeCell ref="AJ45:AL45"/>
    <mergeCell ref="AM45:AO45"/>
    <mergeCell ref="AP45:AQ45"/>
    <mergeCell ref="AE47:AF47"/>
    <mergeCell ref="AG47:AI47"/>
    <mergeCell ref="AJ47:AL47"/>
    <mergeCell ref="AM47:AO47"/>
    <mergeCell ref="AP47:AQ47"/>
    <mergeCell ref="AR47:AT47"/>
    <mergeCell ref="AP46:AQ46"/>
    <mergeCell ref="AR46:AT46"/>
    <mergeCell ref="K47:M47"/>
    <mergeCell ref="N47:O47"/>
    <mergeCell ref="P47:Q47"/>
    <mergeCell ref="R47:T47"/>
    <mergeCell ref="U47:V47"/>
    <mergeCell ref="W47:Y47"/>
    <mergeCell ref="Z47:AB47"/>
    <mergeCell ref="AC47:AD47"/>
    <mergeCell ref="Z46:AB46"/>
    <mergeCell ref="AC46:AD46"/>
    <mergeCell ref="AE46:AF46"/>
    <mergeCell ref="AG46:AI46"/>
    <mergeCell ref="AJ46:AL46"/>
    <mergeCell ref="AM46:AO46"/>
    <mergeCell ref="K46:M46"/>
    <mergeCell ref="N46:O46"/>
    <mergeCell ref="AR49:AT49"/>
    <mergeCell ref="AP48:AQ48"/>
    <mergeCell ref="AR48:AT48"/>
    <mergeCell ref="K49:M49"/>
    <mergeCell ref="N49:O49"/>
    <mergeCell ref="P49:Q49"/>
    <mergeCell ref="R49:T49"/>
    <mergeCell ref="U49:V49"/>
    <mergeCell ref="W49:Y49"/>
    <mergeCell ref="Z49:AB49"/>
    <mergeCell ref="AC49:AD49"/>
    <mergeCell ref="Z48:AB48"/>
    <mergeCell ref="AC48:AD48"/>
    <mergeCell ref="AE48:AF48"/>
    <mergeCell ref="AG48:AI48"/>
    <mergeCell ref="AJ48:AL48"/>
    <mergeCell ref="AM48:AO48"/>
    <mergeCell ref="K48:M48"/>
    <mergeCell ref="N48:O48"/>
    <mergeCell ref="P48:Q48"/>
    <mergeCell ref="R48:T48"/>
    <mergeCell ref="U48:V48"/>
    <mergeCell ref="W48:Y48"/>
    <mergeCell ref="P50:Q50"/>
    <mergeCell ref="R50:T50"/>
    <mergeCell ref="U50:V50"/>
    <mergeCell ref="W50:Y50"/>
    <mergeCell ref="AE49:AF49"/>
    <mergeCell ref="AG49:AI49"/>
    <mergeCell ref="AJ49:AL49"/>
    <mergeCell ref="AM49:AO49"/>
    <mergeCell ref="AP49:AQ49"/>
    <mergeCell ref="AE51:AF51"/>
    <mergeCell ref="AG51:AI51"/>
    <mergeCell ref="AJ51:AL51"/>
    <mergeCell ref="AM51:AO51"/>
    <mergeCell ref="AP51:AQ51"/>
    <mergeCell ref="AR51:AT51"/>
    <mergeCell ref="AP50:AQ50"/>
    <mergeCell ref="AR50:AT50"/>
    <mergeCell ref="K51:M51"/>
    <mergeCell ref="N51:O51"/>
    <mergeCell ref="P51:Q51"/>
    <mergeCell ref="R51:T51"/>
    <mergeCell ref="U51:V51"/>
    <mergeCell ref="W51:Y51"/>
    <mergeCell ref="Z51:AB51"/>
    <mergeCell ref="AC51:AD51"/>
    <mergeCell ref="Z50:AB50"/>
    <mergeCell ref="AC50:AD50"/>
    <mergeCell ref="AE50:AF50"/>
    <mergeCell ref="AG50:AI50"/>
    <mergeCell ref="AJ50:AL50"/>
    <mergeCell ref="AM50:AO50"/>
    <mergeCell ref="K50:M50"/>
    <mergeCell ref="N50:O50"/>
    <mergeCell ref="AR52:AT52"/>
    <mergeCell ref="AC52:AD52"/>
    <mergeCell ref="AE52:AF52"/>
    <mergeCell ref="AG52:AI52"/>
    <mergeCell ref="AJ52:AL52"/>
    <mergeCell ref="AM52:AO52"/>
    <mergeCell ref="AP52:AQ52"/>
    <mergeCell ref="A52:O52"/>
    <mergeCell ref="P52:Q52"/>
    <mergeCell ref="R52:T52"/>
    <mergeCell ref="U52:V52"/>
    <mergeCell ref="W52:Y52"/>
    <mergeCell ref="Z52:AB52"/>
    <mergeCell ref="A60:AQ60"/>
    <mergeCell ref="A61:AT61"/>
    <mergeCell ref="A62:AT62"/>
    <mergeCell ref="A63:AT63"/>
    <mergeCell ref="M54:N54"/>
    <mergeCell ref="A56:AT56"/>
    <mergeCell ref="A57:AT57"/>
    <mergeCell ref="A58:AT58"/>
    <mergeCell ref="A59:AT59"/>
  </mergeCells>
  <conditionalFormatting sqref="M1">
    <cfRule type="containsText" dxfId="0" priority="1" operator="containsText" text="Selecione">
      <formula>NOT(ISERROR(SEARCH("Selecione",M1)))</formula>
    </cfRule>
  </conditionalFormatting>
  <dataValidations count="3">
    <dataValidation type="decimal" operator="greaterThan" allowBlank="1" showInputMessage="1" showErrorMessage="1" sqref="AE13:AG15" xr:uid="{166EBDFC-77FA-49DB-B12A-67BC86BFA135}">
      <formula1>-1</formula1>
    </dataValidation>
    <dataValidation type="list" allowBlank="1" showInputMessage="1" showErrorMessage="1" sqref="AE11:AG11" xr:uid="{549AA825-B04A-4E84-8D23-E0E2CA6551AE}">
      <formula1>"Sim,Não"</formula1>
    </dataValidation>
    <dataValidation allowBlank="1" showInputMessage="1" showErrorMessage="1" promptTitle="Atenção:" prompt="Considera-se Contato Comercial, a pessoa indicada para tratar assuntos relacionados à Proposta, tais como preços, impostos, etc." sqref="E8" xr:uid="{CC3AC1E6-E7A6-40BE-86EE-20D317B8942A}"/>
  </dataValidations>
  <pageMargins left="0.39370078740157483" right="0.39370078740157483" top="0.98425196850393704" bottom="0.59055118110236227" header="1.4960629921259843" footer="0.31496062992125984"/>
  <pageSetup paperSize="9" scale="34" fitToHeight="0" orientation="landscape" horizontalDpi="1200" verticalDpi="1200" r:id="rId1"/>
  <headerFooter>
    <oddHeader>&amp;R&amp;"Arial,Normal"&amp;10Página &amp;P de &amp;N</oddHeader>
    <oddFooter>&amp;L&amp;"Times,Normal"&amp;12AQ999 - rev. inicial - 06/10/2015&amp;R&amp;"Times,Normal"Pareceres Jurídicos 03673/10, 11297/08, 15292/10, 19515/13, 19803/13, 20194/13 e 20361/13._x000D_&amp;1#&amp;"Calibri"&amp;10&amp;K000000 Classificação: Público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51EB23C9-54D8-49B6-B473-1F9394594414}">
          <x14:formula1>
            <xm:f>'https://cemigbr.sharepoint.com/sites/COMS/Documentos Compartilhados/CONTRATAÇÃO/1 - Licitação/Materiais/Pregão/530-I15150 - Religador Trifásico_LFRS/Edital/Português/[P - Planilha Objeto - Lote 1 (Nacional) somente REAL.xlsx]Base de Dados,não excluir!!!!'!#REF!</xm:f>
          </x14:formula1>
          <xm:sqref>M1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workbookViewId="0">
      <selection activeCell="A3" sqref="A3"/>
    </sheetView>
  </sheetViews>
  <sheetFormatPr defaultRowHeight="15" x14ac:dyDescent="0.25"/>
  <cols>
    <col min="1" max="1" width="27.140625" customWidth="1"/>
  </cols>
  <sheetData>
    <row r="1" spans="1:3" x14ac:dyDescent="0.25">
      <c r="B1" t="s">
        <v>136</v>
      </c>
    </row>
    <row r="2" spans="1:3" x14ac:dyDescent="0.25">
      <c r="B2" t="s">
        <v>137</v>
      </c>
      <c r="C2" t="s">
        <v>138</v>
      </c>
    </row>
    <row r="3" spans="1:3" x14ac:dyDescent="0.25">
      <c r="A3" t="s">
        <v>139</v>
      </c>
      <c r="B3">
        <v>0</v>
      </c>
      <c r="C3">
        <v>0</v>
      </c>
    </row>
    <row r="4" spans="1:3" x14ac:dyDescent="0.25">
      <c r="A4" t="s">
        <v>140</v>
      </c>
      <c r="B4">
        <v>250</v>
      </c>
      <c r="C4">
        <v>100</v>
      </c>
    </row>
    <row r="5" spans="1:3" x14ac:dyDescent="0.25">
      <c r="A5" t="s">
        <v>141</v>
      </c>
      <c r="B5">
        <v>280</v>
      </c>
      <c r="C5">
        <v>100</v>
      </c>
    </row>
    <row r="6" spans="1:3" x14ac:dyDescent="0.25">
      <c r="A6" t="s">
        <v>142</v>
      </c>
      <c r="B6">
        <v>400</v>
      </c>
      <c r="C6">
        <v>100</v>
      </c>
    </row>
    <row r="7" spans="1:3" x14ac:dyDescent="0.25">
      <c r="A7" t="s">
        <v>143</v>
      </c>
      <c r="B7">
        <v>850</v>
      </c>
      <c r="C7">
        <v>100</v>
      </c>
    </row>
    <row r="8" spans="1:3" x14ac:dyDescent="0.25">
      <c r="A8" t="s">
        <v>144</v>
      </c>
      <c r="B8">
        <v>750</v>
      </c>
      <c r="C8">
        <v>100</v>
      </c>
    </row>
    <row r="9" spans="1:3" x14ac:dyDescent="0.25">
      <c r="A9" t="s">
        <v>145</v>
      </c>
      <c r="B9">
        <v>560</v>
      </c>
      <c r="C9">
        <v>100</v>
      </c>
    </row>
    <row r="10" spans="1:3" x14ac:dyDescent="0.25">
      <c r="A10" t="s">
        <v>146</v>
      </c>
      <c r="B10">
        <v>3400</v>
      </c>
      <c r="C10">
        <v>200</v>
      </c>
    </row>
    <row r="11" spans="1:3" x14ac:dyDescent="0.25">
      <c r="A11" t="s">
        <v>147</v>
      </c>
      <c r="B11">
        <v>1100</v>
      </c>
      <c r="C11">
        <v>200</v>
      </c>
    </row>
    <row r="12" spans="1:3" x14ac:dyDescent="0.25">
      <c r="A12" t="s">
        <v>148</v>
      </c>
      <c r="B12">
        <v>2200</v>
      </c>
      <c r="C12">
        <v>300</v>
      </c>
    </row>
    <row r="13" spans="1:3" x14ac:dyDescent="0.25">
      <c r="A13" t="s">
        <v>149</v>
      </c>
      <c r="B13">
        <v>2200</v>
      </c>
      <c r="C13">
        <v>200</v>
      </c>
    </row>
    <row r="14" spans="1:3" x14ac:dyDescent="0.25">
      <c r="A14" t="s">
        <v>150</v>
      </c>
      <c r="B14">
        <v>3800</v>
      </c>
      <c r="C14">
        <v>300</v>
      </c>
    </row>
    <row r="15" spans="1:3" x14ac:dyDescent="0.25">
      <c r="A15" t="s">
        <v>151</v>
      </c>
      <c r="B15">
        <v>2800</v>
      </c>
      <c r="C15">
        <v>340</v>
      </c>
    </row>
    <row r="16" spans="1:3" x14ac:dyDescent="0.25">
      <c r="A16" t="s">
        <v>152</v>
      </c>
      <c r="B16">
        <v>3800</v>
      </c>
      <c r="C16">
        <v>300</v>
      </c>
    </row>
  </sheetData>
  <pageMargins left="0.511811024" right="0.511811024" top="0.78740157499999996" bottom="0.78740157499999996" header="0.31496062000000002" footer="0.31496062000000002"/>
  <headerFooter>
    <oddFooter>&amp;R_x000D_&amp;1#&amp;"Calibri"&amp;10&amp;K000000 Classificação: Público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058781-4389-4c9f-bf5c-4b5f2314f25b" xsi:nil="true"/>
    <lcf76f155ced4ddcb4097134ff3c332f xmlns="bcb1cfdf-acbe-4d80-bf18-617389f841c7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E44CD086CAA4EA0F7F28CA4E69533" ma:contentTypeVersion="12" ma:contentTypeDescription="Crie um novo documento." ma:contentTypeScope="" ma:versionID="966c4dcfc838550140db1c8e59a3fa23">
  <xsd:schema xmlns:xsd="http://www.w3.org/2001/XMLSchema" xmlns:xs="http://www.w3.org/2001/XMLSchema" xmlns:p="http://schemas.microsoft.com/office/2006/metadata/properties" xmlns:ns1="http://schemas.microsoft.com/sharepoint/v3" xmlns:ns2="bcb1cfdf-acbe-4d80-bf18-617389f841c7" xmlns:ns3="81058781-4389-4c9f-bf5c-4b5f2314f25b" targetNamespace="http://schemas.microsoft.com/office/2006/metadata/properties" ma:root="true" ma:fieldsID="27b1078131e3281d599381c9422e10f4" ns1:_="" ns2:_="" ns3:_="">
    <xsd:import namespace="http://schemas.microsoft.com/sharepoint/v3"/>
    <xsd:import namespace="bcb1cfdf-acbe-4d80-bf18-617389f841c7"/>
    <xsd:import namespace="81058781-4389-4c9f-bf5c-4b5f2314f2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1cfdf-acbe-4d80-bf18-617389f84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ba655b3-91bc-415c-bde2-f58ae48cb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58781-4389-4c9f-bf5c-4b5f2314f25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eb86024-3e72-45ec-b4b2-e3f4718153cb}" ma:internalName="TaxCatchAll" ma:showField="CatchAllData" ma:web="81058781-4389-4c9f-bf5c-4b5f2314f2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61EB9E-3ACE-463A-8685-64BB5E6B03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5F387F-810F-4C1E-B299-1F5AE5DE9EF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4ffbd57-9f42-4482-983c-f7b67da8d403"/>
    <ds:schemaRef ds:uri="9b46ddd4-b276-4c9a-a34b-4a3c2c6f9828"/>
    <ds:schemaRef ds:uri="f4384406-23e3-4ab0-811c-74d6c86d7de3"/>
    <ds:schemaRef ds:uri="e37384d2-572e-49f1-bb1b-d544ef03f728"/>
    <ds:schemaRef ds:uri="81058781-4389-4c9f-bf5c-4b5f2314f25b"/>
    <ds:schemaRef ds:uri="bcb1cfdf-acbe-4d80-bf18-617389f841c7"/>
  </ds:schemaRefs>
</ds:datastoreItem>
</file>

<file path=customXml/itemProps3.xml><?xml version="1.0" encoding="utf-8"?>
<ds:datastoreItem xmlns:ds="http://schemas.openxmlformats.org/officeDocument/2006/customXml" ds:itemID="{2A9DA937-DD0A-4533-B344-A6176B5410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1cfdf-acbe-4d80-bf18-617389f841c7"/>
    <ds:schemaRef ds:uri="81058781-4389-4c9f-bf5c-4b5f2314f2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158201a-9c91-4077-8c8c-35afb0b2b6e2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Plan1</vt:lpstr>
      <vt:lpstr>Plan2</vt:lpstr>
      <vt:lpstr>Base Dados</vt:lpstr>
      <vt:lpstr>Plan1!Titulos_de_impressao</vt:lpstr>
      <vt:lpstr>Plan2!Titulos_de_impressao</vt:lpstr>
    </vt:vector>
  </TitlesOfParts>
  <Manager/>
  <Company>Cemig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Cemig</dc:creator>
  <cp:keywords/>
  <dc:description/>
  <cp:lastModifiedBy>c057389</cp:lastModifiedBy>
  <cp:revision/>
  <cp:lastPrinted>2023-01-23T19:19:44Z</cp:lastPrinted>
  <dcterms:created xsi:type="dcterms:W3CDTF">2010-03-18T17:17:26Z</dcterms:created>
  <dcterms:modified xsi:type="dcterms:W3CDTF">2023-01-24T20:04:10Z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0x010100C60E44CD086CAA4EA0F7F28CA4E69533</vt:lpwstr>
  </property>
  <property fmtid="{D5CDD505-2E9C-101B-9397-08002B2CF9AE}" pid="3" name="MediaServiceImageTags">
    <vt:lpwstr/>
  </property>
</Properties>
</file>